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7.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defaultThemeVersion="124226"/>
  <mc:AlternateContent xmlns:mc="http://schemas.openxmlformats.org/markup-compatibility/2006">
    <mc:Choice Requires="x15">
      <x15ac:absPath xmlns:x15ac="http://schemas.microsoft.com/office/spreadsheetml/2010/11/ac" url="https://mineralforvaltning-my.sharepoint.com/personal/marte_kristoffersen_dirmin_no/Documents/Skrivebord/"/>
    </mc:Choice>
  </mc:AlternateContent>
  <xr:revisionPtr revIDLastSave="0" documentId="8_{3F3FB736-5139-45CA-8777-9FA04C65EF21}" xr6:coauthVersionLast="47" xr6:coauthVersionMax="47" xr10:uidLastSave="{00000000-0000-0000-0000-000000000000}"/>
  <bookViews>
    <workbookView xWindow="-120" yWindow="-120" windowWidth="29040" windowHeight="17520" tabRatio="938" activeTab="2" xr2:uid="{00000000-000D-0000-FFFF-FFFF00000000}"/>
  </bookViews>
  <sheets>
    <sheet name="Veiledning" sheetId="32" r:id="rId1"/>
    <sheet name="Til bruk i varsel " sheetId="46" r:id="rId2"/>
    <sheet name="Oppsummering" sheetId="41" r:id="rId3"/>
    <sheet name="Grunnlagsdata" sheetId="1" r:id="rId4"/>
    <sheet name="Fjerning av konstruksjoner" sheetId="37" r:id="rId5"/>
    <sheet name="Massehåndtering og arrondering" sheetId="38" r:id="rId6"/>
    <sheet name="Annen varig sikring" sheetId="39" r:id="rId7"/>
    <sheet name="Andre dir. avslutningskostnader" sheetId="42" r:id="rId8"/>
    <sheet name="Indirekte kostnader" sheetId="44" r:id="rId9"/>
    <sheet name="IKKE BRUK" sheetId="43" state="hidden" r:id="rId10"/>
  </sheets>
  <definedNames>
    <definedName name="Drift">'IKKE BRUK'!$B$24:$B$27</definedName>
    <definedName name="Eneter">'IKKE BRUK'!$B$6:$B$17</definedName>
    <definedName name="Enhet">'IKKE BRUK'!$B$5:$B$14</definedName>
    <definedName name="Enheter">'IKKE BRUK'!$B$6:$B$17</definedName>
    <definedName name="innbet">'IKKE BRUK'!$C$33</definedName>
    <definedName name="innbetalingsform">'IKKE BRUK'!$B$29:$B$32</definedName>
    <definedName name="_xlnm.Print_Area" localSheetId="3">Grunnlagsdata!$A$2:$C$27</definedName>
    <definedName name="_xlnm.Print_Area" localSheetId="0">Veiledning!$A$2:$J$51</definedName>
    <definedName name="uttak">'IKKE BRUK'!$B$18:$B$20</definedName>
    <definedName name="uttakstype">'IKKE BRUK'!$B$18:$B$21</definedName>
    <definedName name="Voll">'IKKE BRUK'!$D$5:$D$8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43" l="1"/>
  <c r="B14" i="41" l="1"/>
  <c r="H24" i="42" l="1"/>
  <c r="G7" i="38" l="1"/>
  <c r="G9" i="38"/>
  <c r="H4" i="37"/>
  <c r="H11" i="37"/>
  <c r="H6" i="37"/>
  <c r="H5" i="37"/>
  <c r="H7" i="37"/>
  <c r="H8" i="37"/>
  <c r="H9" i="37"/>
  <c r="H10" i="37"/>
  <c r="H12" i="37"/>
  <c r="H13" i="37"/>
  <c r="B27" i="38"/>
  <c r="B4" i="38" s="1"/>
  <c r="G4" i="38" s="1"/>
  <c r="B18" i="38"/>
  <c r="B20" i="38" s="1"/>
  <c r="B22" i="38" s="1"/>
  <c r="B5" i="38" s="1"/>
  <c r="G5" i="38" s="1"/>
  <c r="G6" i="38"/>
  <c r="G8" i="38"/>
  <c r="G10" i="38"/>
  <c r="H4" i="39"/>
  <c r="H5" i="39"/>
  <c r="H6" i="39"/>
  <c r="H7" i="39"/>
  <c r="H8" i="39"/>
  <c r="H9" i="39"/>
  <c r="H12" i="39"/>
  <c r="H13" i="39"/>
  <c r="H14" i="39"/>
  <c r="H15" i="39"/>
  <c r="H16" i="39"/>
  <c r="H17" i="39"/>
  <c r="H18" i="39"/>
  <c r="H19" i="39"/>
  <c r="H4" i="42"/>
  <c r="H5" i="42"/>
  <c r="H6" i="42"/>
  <c r="H7" i="42"/>
  <c r="H8" i="42" s="1"/>
  <c r="D22" i="41" s="1"/>
  <c r="H12" i="42"/>
  <c r="H13" i="42"/>
  <c r="H14" i="42"/>
  <c r="H15" i="42"/>
  <c r="H16" i="42"/>
  <c r="H17" i="42"/>
  <c r="H18" i="42"/>
  <c r="H19" i="42"/>
  <c r="H27" i="42" s="1"/>
  <c r="D23" i="41" s="1"/>
  <c r="C10" i="46" s="1"/>
  <c r="H20" i="42"/>
  <c r="H21" i="42"/>
  <c r="H22" i="42"/>
  <c r="H23" i="42"/>
  <c r="H25" i="42"/>
  <c r="H26" i="42"/>
  <c r="F9" i="44"/>
  <c r="F10" i="44"/>
  <c r="B12" i="41"/>
  <c r="A33" i="41"/>
  <c r="A35" i="41"/>
  <c r="D35" i="41"/>
  <c r="D36" i="41" s="1"/>
  <c r="A39" i="41"/>
  <c r="A38" i="41"/>
  <c r="A37" i="41"/>
  <c r="A36" i="41"/>
  <c r="A34" i="41"/>
  <c r="D31" i="41"/>
  <c r="B5" i="41"/>
  <c r="B6" i="41"/>
  <c r="B17" i="38"/>
  <c r="B7" i="41"/>
  <c r="B8" i="41"/>
  <c r="H20" i="39" l="1"/>
  <c r="D21" i="41" s="1"/>
  <c r="F9" i="46"/>
  <c r="C9" i="46"/>
  <c r="G11" i="38"/>
  <c r="D20" i="41" s="1"/>
  <c r="H14" i="37"/>
  <c r="D19" i="41" s="1"/>
  <c r="F10" i="46"/>
  <c r="C8" i="46" l="1"/>
  <c r="F8" i="46" s="1"/>
  <c r="C7" i="46"/>
  <c r="F7" i="46" s="1"/>
  <c r="C6" i="46"/>
  <c r="F6" i="46" s="1"/>
  <c r="D24" i="41"/>
  <c r="C3" i="44" l="1"/>
  <c r="C13" i="46"/>
  <c r="F13" i="46" s="1"/>
  <c r="C7" i="44" l="1"/>
  <c r="F7" i="44" s="1"/>
  <c r="C8" i="44"/>
  <c r="F8" i="44" s="1"/>
  <c r="F11" i="44" l="1"/>
  <c r="D25" i="41" s="1"/>
  <c r="D26" i="41" l="1"/>
  <c r="C14" i="46"/>
  <c r="F14" i="46" s="1"/>
  <c r="D27" i="41" l="1"/>
  <c r="D32" i="41" s="1"/>
  <c r="D34" i="41" s="1"/>
  <c r="C15" i="46"/>
  <c r="F15" i="46" s="1"/>
  <c r="C16" i="46" l="1"/>
  <c r="F16" i="46" s="1"/>
  <c r="D37" i="41"/>
  <c r="D38" i="41" s="1"/>
  <c r="D33" i="41"/>
  <c r="D39" i="41" l="1"/>
</calcChain>
</file>

<file path=xl/sharedStrings.xml><?xml version="1.0" encoding="utf-8"?>
<sst xmlns="http://schemas.openxmlformats.org/spreadsheetml/2006/main" count="334" uniqueCount="204">
  <si>
    <t>GRUNNLAGSDATA</t>
  </si>
  <si>
    <t>Dato:</t>
  </si>
  <si>
    <t>Postnr.</t>
  </si>
  <si>
    <t>Type virksomhet</t>
  </si>
  <si>
    <t xml:space="preserve">Mobiltelefon:          </t>
  </si>
  <si>
    <t xml:space="preserve">Sted: </t>
  </si>
  <si>
    <t xml:space="preserve">Adresse: </t>
  </si>
  <si>
    <t xml:space="preserve">Organisasjonsnummer (9 siffer): </t>
  </si>
  <si>
    <t xml:space="preserve">Navn på området:     </t>
  </si>
  <si>
    <t xml:space="preserve">Berørte gårds- og bruksnummer:       </t>
  </si>
  <si>
    <t xml:space="preserve">Kommune: </t>
  </si>
  <si>
    <t>Beskrivende post</t>
  </si>
  <si>
    <t>Kommentar</t>
  </si>
  <si>
    <t>Utarbeide riveplan</t>
  </si>
  <si>
    <t>Massehåndtering og arrondering, jfr. kapittel 5.3.2. i Veileder for økonomisk sikkerhetsstillelse</t>
  </si>
  <si>
    <t>Annen varig sikring, jfr. kapittel 5.3.3. i Veileder for økonomisk sikkerhetsstillelse</t>
  </si>
  <si>
    <t>Beplantning, jfr. kapittel 5.3.4. i Veileder for økonomisk sikkerhetsstillelse</t>
  </si>
  <si>
    <t xml:space="preserve">Mengde </t>
  </si>
  <si>
    <t xml:space="preserve">Enhetspris </t>
  </si>
  <si>
    <t xml:space="preserve">Skilting </t>
  </si>
  <si>
    <t>Kostnad for vedlikehold av sikringstiltak</t>
  </si>
  <si>
    <t>Etablering av sikringsgjerder</t>
  </si>
  <si>
    <t xml:space="preserve">Sikring / tetting av underjordiske rom </t>
  </si>
  <si>
    <t>Sikring / tetting av dagåpninger</t>
  </si>
  <si>
    <t>Omfang vurderes, beskrives og kostnadsberegnes</t>
  </si>
  <si>
    <t>Beplantning</t>
  </si>
  <si>
    <t>Fjerning av avfall og skrot</t>
  </si>
  <si>
    <t>Sanering av forurenset masse</t>
  </si>
  <si>
    <t>Drenering og pumping av overflatevann og grunnvann</t>
  </si>
  <si>
    <t>Tetting av overvåkingsbrønner og borehull.</t>
  </si>
  <si>
    <t>Ivaretagelse av spesielle naturhensyn</t>
  </si>
  <si>
    <t>Vann- og annen miljøovervåking</t>
  </si>
  <si>
    <t>Innmåling og dokumentasjon</t>
  </si>
  <si>
    <t>Sum Direkte kostnader</t>
  </si>
  <si>
    <t>Navn på uttak:</t>
  </si>
  <si>
    <t>Naturstein</t>
  </si>
  <si>
    <t>Timer</t>
  </si>
  <si>
    <t>Daa</t>
  </si>
  <si>
    <t>Høyde [m]</t>
  </si>
  <si>
    <t>Lengde [m]</t>
  </si>
  <si>
    <t>Stabilitetsvinkel [°]</t>
  </si>
  <si>
    <t>Utfyllers navn og stilling:</t>
  </si>
  <si>
    <t>År</t>
  </si>
  <si>
    <t>Type uttak :</t>
  </si>
  <si>
    <t>Kostnad for tilført masse, grus</t>
  </si>
  <si>
    <t>Kostnad for tilført masse, pukk</t>
  </si>
  <si>
    <t xml:space="preserve">Tilsåing </t>
  </si>
  <si>
    <t>Fjerning av vei (skogs- eller grusvei)</t>
  </si>
  <si>
    <t>Istandsetting av vei (skogs- eller grusvei)</t>
  </si>
  <si>
    <t>Fjerning av vei (asfaltert vei)</t>
  </si>
  <si>
    <t>Istandsetting av vei (asfaltert vei)</t>
  </si>
  <si>
    <t>Ingeniørgeologisk inspeksjon og oppfølging</t>
  </si>
  <si>
    <t>Spettrensk</t>
  </si>
  <si>
    <t>Bolter</t>
  </si>
  <si>
    <t>Steinsprangnett</t>
  </si>
  <si>
    <t>Wirenett</t>
  </si>
  <si>
    <t>Sprenging</t>
  </si>
  <si>
    <t xml:space="preserve">
</t>
  </si>
  <si>
    <r>
      <t>Planlagt årlig uttak [m</t>
    </r>
    <r>
      <rPr>
        <b/>
        <vertAlign val="superscript"/>
        <sz val="11"/>
        <color theme="1"/>
        <rFont val="Calibri"/>
        <family val="2"/>
        <scheme val="minor"/>
      </rPr>
      <t>3</t>
    </r>
    <r>
      <rPr>
        <b/>
        <sz val="11"/>
        <color theme="1"/>
        <rFont val="Calibri"/>
        <family val="2"/>
        <scheme val="minor"/>
      </rPr>
      <t>/år]:</t>
    </r>
  </si>
  <si>
    <t>Planlagt årlig uttak [tonn/år]:</t>
  </si>
  <si>
    <t>Kostnad for tilført masse, matjord/toppdekke</t>
  </si>
  <si>
    <t>Etablering av sikringsvoller</t>
  </si>
  <si>
    <r>
      <t xml:space="preserve">Planlagt driftsperiode for </t>
    </r>
    <r>
      <rPr>
        <b/>
        <sz val="11"/>
        <rFont val="Calibri"/>
        <family val="2"/>
        <scheme val="minor"/>
      </rPr>
      <t xml:space="preserve">aktuell etappe? </t>
    </r>
    <r>
      <rPr>
        <b/>
        <sz val="11"/>
        <color theme="1"/>
        <rFont val="Calibri"/>
        <family val="2"/>
        <scheme val="minor"/>
      </rPr>
      <t>[år]:</t>
    </r>
  </si>
  <si>
    <t>Andre direkte avslutningskostnader jfr. kapittel 5.3.5. i Veileder for økonomisk sikkerhetsstillelse</t>
  </si>
  <si>
    <t>Fjerning (riving og deponering) av konstruksjoner, jfr. kapittel 5.3.2. i Veileder for økonomisk sikkerhetsstillelse</t>
  </si>
  <si>
    <t>Fjerning av konstruksjoner</t>
  </si>
  <si>
    <t>Massehåndtering og arrondering</t>
  </si>
  <si>
    <t>Annen varig sikring</t>
  </si>
  <si>
    <t>Andre direkte avslutningskostnader</t>
  </si>
  <si>
    <t>Driftstid:</t>
  </si>
  <si>
    <t>Låsbar bom ved innkjørsel</t>
  </si>
  <si>
    <t>Sum andre direkte avslutningskostnader</t>
  </si>
  <si>
    <t>Sum beplantning</t>
  </si>
  <si>
    <t>Sum annen varig sikring</t>
  </si>
  <si>
    <t>Sum massehåndtering og arrondering</t>
  </si>
  <si>
    <t>Sum fjerning og riving av konstruksjoner</t>
  </si>
  <si>
    <t>Direkte kostnader</t>
  </si>
  <si>
    <t>Kr/tonn</t>
  </si>
  <si>
    <t>Enhet</t>
  </si>
  <si>
    <t>Maskin + maskinfører</t>
  </si>
  <si>
    <t>Åpent areal* under drift [daa]:              (*Enhvertid påbegynt, ikke avsluttet)</t>
  </si>
  <si>
    <t>Beskrives nærmere ved behov</t>
  </si>
  <si>
    <t xml:space="preserve">Riving av bygg / konstruksjoner. Inkluderer arbeidskostnad og maskinleie. </t>
  </si>
  <si>
    <t xml:space="preserve">Fjerning av fundamenter og ledninger under terrengnivå. Inkluderer arbeidskostnad og maskinleie. </t>
  </si>
  <si>
    <t>Kostnader for utførelse av selve saneringsarbeidet.                                                                                                          Beskrives nærmere ved behov</t>
  </si>
  <si>
    <r>
      <t xml:space="preserve">Deponikostnad. Leveranse av </t>
    </r>
    <r>
      <rPr>
        <u/>
        <sz val="11"/>
        <color theme="1"/>
        <rFont val="Calibri"/>
        <family val="2"/>
        <scheme val="minor"/>
      </rPr>
      <t>farlig avfall</t>
    </r>
    <r>
      <rPr>
        <sz val="11"/>
        <color theme="1"/>
        <rFont val="Calibri"/>
        <family val="2"/>
        <scheme val="minor"/>
      </rPr>
      <t xml:space="preserve"> til godkjent mottak, inkl.transp.</t>
    </r>
  </si>
  <si>
    <t xml:space="preserve">Gjerder uten avtale om fremtidig vedlikehold vurderes normalt ikke som varig sikring.                          Beskrives nærmere ved behov </t>
  </si>
  <si>
    <t>(For Pukk/Steinbrudd og Naturstein) Skal pallen(e) trappes ned? Renskes? Boltes? Behov må vurderes. Sikringene må vedlikeholdes for å regnes som permanent sikring.</t>
  </si>
  <si>
    <t>Planering og arrondering</t>
  </si>
  <si>
    <t xml:space="preserve">Areal/tid/volum vurderes. Kostnad for utførelse inkludert maskinleie og arbeidstid beregnes </t>
  </si>
  <si>
    <t xml:space="preserve"> </t>
  </si>
  <si>
    <r>
      <t>Volum masser [m</t>
    </r>
    <r>
      <rPr>
        <b/>
        <vertAlign val="superscript"/>
        <sz val="11"/>
        <color rgb="FF3F3F3F"/>
        <rFont val="Calibri"/>
        <family val="2"/>
        <scheme val="minor"/>
      </rPr>
      <t>3</t>
    </r>
    <r>
      <rPr>
        <b/>
        <sz val="11"/>
        <color rgb="FF3F3F3F"/>
        <rFont val="Calibri"/>
        <family val="2"/>
        <scheme val="minor"/>
      </rPr>
      <t>]</t>
    </r>
  </si>
  <si>
    <r>
      <t xml:space="preserve">Deponikostnad. Leveranse av </t>
    </r>
    <r>
      <rPr>
        <u/>
        <sz val="11"/>
        <color theme="1"/>
        <rFont val="Calibri"/>
        <family val="2"/>
        <scheme val="minor"/>
      </rPr>
      <t>inert riveavfall</t>
    </r>
    <r>
      <rPr>
        <sz val="11"/>
        <color theme="1"/>
        <rFont val="Calibri"/>
        <family val="2"/>
        <scheme val="minor"/>
      </rPr>
      <t xml:space="preserve"> til godkjent mottak, inkl.transp.</t>
    </r>
  </si>
  <si>
    <r>
      <t xml:space="preserve">Deponikostnad. Leveranse av </t>
    </r>
    <r>
      <rPr>
        <u/>
        <sz val="11"/>
        <color theme="1"/>
        <rFont val="Calibri"/>
        <family val="2"/>
        <scheme val="minor"/>
      </rPr>
      <t>forurenset riveavfall</t>
    </r>
    <r>
      <rPr>
        <sz val="11"/>
        <color theme="1"/>
        <rFont val="Calibri"/>
        <family val="2"/>
        <scheme val="minor"/>
      </rPr>
      <t xml:space="preserve"> til godkjent mottak, inkl.transp.</t>
    </r>
  </si>
  <si>
    <r>
      <t>Volum masser [m</t>
    </r>
    <r>
      <rPr>
        <vertAlign val="superscript"/>
        <sz val="11"/>
        <color theme="1"/>
        <rFont val="Calibri"/>
        <family val="2"/>
        <scheme val="minor"/>
      </rPr>
      <t>3</t>
    </r>
    <r>
      <rPr>
        <sz val="11"/>
        <color theme="1"/>
        <rFont val="Calibri"/>
        <family val="2"/>
        <scheme val="minor"/>
      </rPr>
      <t>]</t>
    </r>
  </si>
  <si>
    <t>(Kan redigeres)            Annen kostnad beskrives</t>
  </si>
  <si>
    <t>(Kan redigeres)                     Annen kostnad beskrives</t>
  </si>
  <si>
    <t>Søkers/bedriftens navn</t>
  </si>
  <si>
    <t xml:space="preserve">E-post: </t>
  </si>
  <si>
    <t>Volumberegning sikringsvoll,                                                            egenskap til sikringsvoll</t>
  </si>
  <si>
    <t>Tidsforbruk basert på                           massevolum og effektivitet</t>
  </si>
  <si>
    <t>Teoretisk nedre grunnbeløp for valgt masse-kategori:</t>
  </si>
  <si>
    <t>Kr/døgn</t>
  </si>
  <si>
    <t>Kr/kg</t>
  </si>
  <si>
    <t>Kr/m3 løsmasse</t>
  </si>
  <si>
    <t xml:space="preserve">Kostnad       </t>
  </si>
  <si>
    <r>
      <t>Sand (33</t>
    </r>
    <r>
      <rPr>
        <sz val="11"/>
        <color theme="1"/>
        <rFont val="Calibri"/>
        <family val="2"/>
      </rPr>
      <t>°)</t>
    </r>
  </si>
  <si>
    <t>Grus (35°)</t>
  </si>
  <si>
    <t>Pukk/sprengstein (42°)</t>
  </si>
  <si>
    <t>Velg enhet</t>
  </si>
  <si>
    <t>Velg massetype</t>
  </si>
  <si>
    <t xml:space="preserve">For hjelp til beregning for masse- og tidsforbruk for sikringsvoll, se utregning nedenfor: </t>
  </si>
  <si>
    <t>Steinbrudd/pukk</t>
  </si>
  <si>
    <t>Valgt</t>
  </si>
  <si>
    <t>Velg uttakstype</t>
  </si>
  <si>
    <t xml:space="preserve">Kostnad     </t>
  </si>
  <si>
    <t>Kostnad</t>
  </si>
  <si>
    <t>(Kan redigeres)            
Annen kostnad beskrives</t>
  </si>
  <si>
    <t>Ja</t>
  </si>
  <si>
    <t>Nei</t>
  </si>
  <si>
    <t>Driftspause</t>
  </si>
  <si>
    <t>Drives det på forekomsten i dag?</t>
  </si>
  <si>
    <t>Kr/time</t>
  </si>
  <si>
    <t>Kr/løpemeter</t>
  </si>
  <si>
    <t>Kr/m2</t>
  </si>
  <si>
    <t>Kr/m3 in-situ fjellmasse</t>
  </si>
  <si>
    <t>Kr/stk</t>
  </si>
  <si>
    <t>Beplanting</t>
  </si>
  <si>
    <t>Løsmasse /grus</t>
  </si>
  <si>
    <t>Innbetalingsform</t>
  </si>
  <si>
    <t>Individuell avsetning/pant i konto + kontantbeløp før oppstart (grunnbeløp)</t>
  </si>
  <si>
    <t>Individuell avsetning/pant i konto + bankgaranti før oppstart (grunnbeløp)</t>
  </si>
  <si>
    <t>Bankgaranti alene/konserngaranti</t>
  </si>
  <si>
    <t>Drift</t>
  </si>
  <si>
    <t>Uttakstype</t>
  </si>
  <si>
    <t>Voll</t>
  </si>
  <si>
    <t>Massekategori:</t>
  </si>
  <si>
    <t>Velg organisering av økonomisk sikkerhet:</t>
  </si>
  <si>
    <t>Velg Organisering</t>
  </si>
  <si>
    <t>"Standard" enhetspris</t>
  </si>
  <si>
    <t>Kalkulator sikringsvoll</t>
  </si>
  <si>
    <r>
      <t>m</t>
    </r>
    <r>
      <rPr>
        <vertAlign val="superscript"/>
        <sz val="11"/>
        <color theme="1"/>
        <rFont val="Calibri"/>
        <family val="2"/>
        <scheme val="minor"/>
      </rPr>
      <t>3</t>
    </r>
    <r>
      <rPr>
        <sz val="11"/>
        <color theme="1"/>
        <rFont val="Calibri"/>
        <family val="2"/>
        <scheme val="minor"/>
      </rPr>
      <t>/time
(Veil.: 60 - 100 m3/time</t>
    </r>
  </si>
  <si>
    <t>kr/time</t>
  </si>
  <si>
    <t>Arbeidskostnad og maskinleie. Planering og arrondering, tidsberegning
(Effektivitet, antall daa planert og arrondert per time)</t>
  </si>
  <si>
    <t>kr/m3</t>
  </si>
  <si>
    <t>kr/stk</t>
  </si>
  <si>
    <t>kr/lm</t>
  </si>
  <si>
    <t>kr/tonn</t>
  </si>
  <si>
    <t>Daa / time
Veil.: 0,2 - 0,8 daa/time</t>
  </si>
  <si>
    <t>kr/m2</t>
  </si>
  <si>
    <t>kr/m</t>
  </si>
  <si>
    <t>kr/døgn</t>
  </si>
  <si>
    <t>Indirekte avslutningskostnader</t>
  </si>
  <si>
    <t xml:space="preserve">Grunnlag </t>
  </si>
  <si>
    <t>Annen kostnad (beskrives)</t>
  </si>
  <si>
    <t>Bruk flere poster om det er behov for ytterligere spesifisering.</t>
  </si>
  <si>
    <t>Sum indirekte kostnader</t>
  </si>
  <si>
    <t>Sum direkte kostnader:</t>
  </si>
  <si>
    <t>IKKE gjør forandringer på denne siden!</t>
  </si>
  <si>
    <t>Konsulenttjenester</t>
  </si>
  <si>
    <t>Signatur:</t>
  </si>
  <si>
    <t>For DMF:</t>
  </si>
  <si>
    <t>Dato for vurdering:</t>
  </si>
  <si>
    <t>Gjødsling og planting av skog</t>
  </si>
  <si>
    <t>kr/daa</t>
  </si>
  <si>
    <r>
      <rPr>
        <b/>
        <u/>
        <sz val="11"/>
        <color theme="1" tint="0.24994659260841701"/>
        <rFont val="Calibri"/>
        <family val="2"/>
        <scheme val="minor"/>
      </rPr>
      <t>Veiledende verdier ved eks. jordbruk:</t>
    </r>
    <r>
      <rPr>
        <b/>
        <sz val="11"/>
        <color theme="1" tint="0.24994659260841701"/>
        <rFont val="Calibri"/>
        <family val="2"/>
        <scheme val="minor"/>
      </rPr>
      <t xml:space="preserve">
Tykkelse matjord på fjell: 1 meter
 Tykkelse matjord på grus: 25-30 cm</t>
    </r>
  </si>
  <si>
    <t>Tar utgangspunkt i rapport fra skog og landskap: 
Gjødsling 200 kr/daa, planting av skog 600 kr/daa. 
Totalt 800,-/daa eller 0,8,-/m2</t>
  </si>
  <si>
    <t>Satser for forenklet beregning:</t>
  </si>
  <si>
    <t>Løsmasse (kr/daa)</t>
  </si>
  <si>
    <t>Fast fjell (kr/daa)</t>
  </si>
  <si>
    <r>
      <t xml:space="preserve">Sum Indirekte kostnader </t>
    </r>
    <r>
      <rPr>
        <b/>
        <sz val="11"/>
        <color theme="9" tint="-0.499984740745262"/>
        <rFont val="Calibri"/>
        <family val="2"/>
        <scheme val="minor"/>
      </rPr>
      <t>(se egen fane)</t>
    </r>
  </si>
  <si>
    <t>Direkte + indirekte kostnader</t>
  </si>
  <si>
    <t>Massetype:</t>
  </si>
  <si>
    <t>Tot. åpent pent areal:</t>
  </si>
  <si>
    <t>Åpent areal (daa):</t>
  </si>
  <si>
    <r>
      <t xml:space="preserve">Denne fanen er </t>
    </r>
    <r>
      <rPr>
        <b/>
        <sz val="14"/>
        <color rgb="FFFF0000"/>
        <rFont val="Calibri"/>
        <family val="2"/>
        <scheme val="minor"/>
      </rPr>
      <t>ikke</t>
    </r>
    <r>
      <rPr>
        <sz val="14"/>
        <color rgb="FFFF0000"/>
        <rFont val="Calibri"/>
        <family val="2"/>
        <scheme val="minor"/>
      </rPr>
      <t xml:space="preserve"> redigerbar, med unntak av åpent areal (forenklet metode) og organisering av den økonomiske sikkerheten. Fyll inn informasjon i påfølgende ark-faner. </t>
    </r>
  </si>
  <si>
    <t>Totalt:</t>
  </si>
  <si>
    <r>
      <rPr>
        <b/>
        <sz val="14"/>
        <color rgb="FFFF0000"/>
        <rFont val="Calibri"/>
        <family val="2"/>
        <scheme val="minor"/>
      </rPr>
      <t>*</t>
    </r>
    <r>
      <rPr>
        <b/>
        <sz val="14"/>
        <color theme="1"/>
        <rFont val="Calibri"/>
        <family val="2"/>
        <scheme val="minor"/>
      </rPr>
      <t>Forenklet beregningsmetode</t>
    </r>
  </si>
  <si>
    <t>Grunnbeløp:</t>
  </si>
  <si>
    <t>Utgangspunkt: Gruveåpning på 36 kvm. Se eks.dokument for enhetspriser</t>
  </si>
  <si>
    <t>Sprøytbetong</t>
  </si>
  <si>
    <t>Uforutsette kostnader</t>
  </si>
  <si>
    <t>Kostnader knyttet til konsulent settes til minimum 75000,-.
Utover dette er utgiftene satt til en gitt prosent-sats av direkte kostnader. Prosjektledelse, inkludert innhenting av tilbud og kontrahering av entreprenør. Vanlig timestakst for konsulent ligger på NOK 1000-1200,-/time.</t>
  </si>
  <si>
    <t>Følgende oversikt limes inn i varsel om vedtak:</t>
  </si>
  <si>
    <t>(summene fra fanene er rundet OPP til nærmeste 10000)</t>
  </si>
  <si>
    <t>Revisjonsnr.</t>
  </si>
  <si>
    <t>Dato</t>
  </si>
  <si>
    <t>Endring/ tillegg</t>
  </si>
  <si>
    <t>Totalt</t>
  </si>
  <si>
    <t>Følgende kostnader ligger til grunn ved DMFs beregning av størrelsen på den økonomiske sikkerhetsstillelsen:</t>
  </si>
  <si>
    <t>- Lagt til tabell over endringer
- Justerte enhetspriser
- Lagt til ny fane for bruk i varsel om vedtak om økonomisk sikkerhetsstillelse, "Til bruk i varsel"
- Kostnad for konsulenttjenester endret fra 50000,- til 75000,-</t>
  </si>
  <si>
    <t>Indirekte kostnader (inkl. konsulenttjenester)</t>
  </si>
  <si>
    <t>Oppsummering</t>
  </si>
  <si>
    <t>- Justering av formler samt lagt til kostnad for innmåling og dokumentasjon.</t>
  </si>
  <si>
    <t>NYNORSK:</t>
  </si>
  <si>
    <t>Følgjande kostnader ligg til grunn ved DMFs berekning av storleiken på den økonomiske sikkerheiten:</t>
  </si>
  <si>
    <t>Fjerning av konstruksjonar</t>
  </si>
  <si>
    <t>Massehandtering og arrondering</t>
  </si>
  <si>
    <t>Annan varig sikring</t>
  </si>
  <si>
    <t>Andre direkte avslutningskostnadar</t>
  </si>
  <si>
    <r>
      <rPr>
        <sz val="16"/>
        <color rgb="FFFF0000"/>
        <rFont val="Calibri"/>
        <family val="2"/>
        <scheme val="minor"/>
      </rPr>
      <t>*</t>
    </r>
    <r>
      <rPr>
        <sz val="10"/>
        <color theme="1"/>
        <rFont val="Calibri"/>
        <family val="2"/>
        <scheme val="minor"/>
      </rPr>
      <t xml:space="preserve"> </t>
    </r>
    <r>
      <rPr>
        <sz val="10"/>
        <color theme="0" tint="-0.249977111117893"/>
        <rFont val="Calibri"/>
        <family val="2"/>
        <scheme val="minor"/>
      </rPr>
      <t>Beregnet etter de ulike satsene/faktorene for løsmassetak og fast fjell på hhv. 15 kr/m</t>
    </r>
    <r>
      <rPr>
        <vertAlign val="superscript"/>
        <sz val="10"/>
        <color theme="0" tint="-0.249977111117893"/>
        <rFont val="Calibri"/>
        <family val="2"/>
        <scheme val="minor"/>
      </rPr>
      <t>2</t>
    </r>
    <r>
      <rPr>
        <sz val="10"/>
        <color theme="0" tint="-0.249977111117893"/>
        <rFont val="Calibri"/>
        <family val="2"/>
        <scheme val="minor"/>
      </rPr>
      <t xml:space="preserve"> og 35 kr/m</t>
    </r>
    <r>
      <rPr>
        <vertAlign val="superscript"/>
        <sz val="10"/>
        <color theme="0" tint="-0.249977111117893"/>
        <rFont val="Calibri"/>
        <family val="2"/>
        <scheme val="minor"/>
      </rPr>
      <t xml:space="preserve">2 </t>
    </r>
    <r>
      <rPr>
        <sz val="10"/>
        <color theme="0" tint="-0.249977111117893"/>
        <rFont val="Calibri"/>
        <family val="2"/>
        <scheme val="minor"/>
      </rPr>
      <t>(eks. mva.). Summen er beregnet ved å multiplisere det åpne arealet med den aktuelle faktoren. Det åpne arealet settes inn  cellen ovenfor, og uttakstypen settes inn i fanen "Grunnlagsdata". Formelen omformer det åpne arealet fra "daa" til "m</t>
    </r>
    <r>
      <rPr>
        <vertAlign val="superscript"/>
        <sz val="10"/>
        <color theme="0" tint="-0.249977111117893"/>
        <rFont val="Calibri"/>
        <family val="2"/>
        <scheme val="minor"/>
      </rPr>
      <t>2</t>
    </r>
    <r>
      <rPr>
        <sz val="10"/>
        <color theme="0" tint="-0.249977111117893"/>
        <rFont val="Calibri"/>
        <family val="2"/>
        <scheme val="minor"/>
      </rPr>
      <t xml:space="preserve">" som deretter brukes i formelen.  </t>
    </r>
    <r>
      <rPr>
        <sz val="10"/>
        <color theme="1"/>
        <rFont val="Calibri"/>
        <family val="2"/>
        <scheme val="minor"/>
      </rPr>
      <t xml:space="preserve"> </t>
    </r>
  </si>
  <si>
    <t>Sum merverdiavgift (mva.) 25%</t>
  </si>
  <si>
    <t>Sist revidert 16.09.2024</t>
  </si>
  <si>
    <t>- Inkludering av merverdiavgift (mva.)
-økning av teoretisk nedre grunnbeløp for valgt masse-kategori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</si>
</sst>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kr&quot;\ #,##0.00;[Red]&quot;kr&quot;\ \-#,##0.00"/>
    <numFmt numFmtId="165" formatCode="_ &quot;kr&quot;\ * #,##0.00_ ;_ &quot;kr&quot;\ * \-#,##0.00_ ;_ &quot;kr&quot;\ * &quot;-&quot;??_ ;_ @_ "/>
    <numFmt numFmtId="166" formatCode="#,##0_ ;\-#,##0\ "/>
    <numFmt numFmtId="167" formatCode="&quot;kr&quot;\ #,##0.00"/>
    <numFmt numFmtId="168" formatCode="&quot;kr&quot;\ #,##0"/>
    <numFmt numFmtId="169" formatCode="[&lt;=99999999]##_ ##_ ##_ ##;\(\+##\)_ ##_ ##_ ##_ ##"/>
    <numFmt numFmtId="170" formatCode="&quot;kr&quot;\ #,##0.0"/>
    <numFmt numFmtId="171" formatCode="_-* #,##0_-;\-* #,##0_-;_-* &quot;-&quot;??_-;_-@_-"/>
  </numFmts>
  <fonts count="41"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1"/>
      <color rgb="FF3F3F76"/>
      <name val="Calibri"/>
      <family val="2"/>
      <scheme val="minor"/>
    </font>
    <font>
      <b/>
      <sz val="14"/>
      <color theme="1"/>
      <name val="Calibri"/>
      <family val="2"/>
      <scheme val="minor"/>
    </font>
    <font>
      <b/>
      <sz val="12"/>
      <color theme="1"/>
      <name val="Calibri"/>
      <family val="2"/>
      <scheme val="minor"/>
    </font>
    <font>
      <b/>
      <vertAlign val="superscript"/>
      <sz val="11"/>
      <color theme="1"/>
      <name val="Calibri"/>
      <family val="2"/>
      <scheme val="minor"/>
    </font>
    <font>
      <b/>
      <i/>
      <sz val="11"/>
      <color theme="1"/>
      <name val="Calibri"/>
      <family val="2"/>
      <scheme val="minor"/>
    </font>
    <font>
      <b/>
      <sz val="14"/>
      <color rgb="FFFF0000"/>
      <name val="Calibri"/>
      <family val="2"/>
      <scheme val="minor"/>
    </font>
    <font>
      <b/>
      <sz val="12"/>
      <color theme="1" tint="0.499984740745262"/>
      <name val="Calibri"/>
      <family val="2"/>
      <scheme val="minor"/>
    </font>
    <font>
      <b/>
      <sz val="11"/>
      <color rgb="FF3F3F3F"/>
      <name val="Calibri"/>
      <family val="2"/>
      <scheme val="minor"/>
    </font>
    <font>
      <b/>
      <i/>
      <sz val="11"/>
      <color theme="1" tint="0.14993743705557422"/>
      <name val="Calibri"/>
      <family val="2"/>
      <scheme val="minor"/>
    </font>
    <font>
      <b/>
      <sz val="11"/>
      <color theme="1" tint="0.24994659260841701"/>
      <name val="Calibri"/>
      <family val="2"/>
      <scheme val="minor"/>
    </font>
    <font>
      <b/>
      <vertAlign val="superscript"/>
      <sz val="11"/>
      <color rgb="FF3F3F3F"/>
      <name val="Calibri"/>
      <family val="2"/>
      <scheme val="minor"/>
    </font>
    <font>
      <b/>
      <sz val="11"/>
      <name val="Calibri"/>
      <family val="2"/>
      <scheme val="minor"/>
    </font>
    <font>
      <b/>
      <u/>
      <sz val="11"/>
      <color theme="1"/>
      <name val="Calibri"/>
      <family val="2"/>
      <scheme val="minor"/>
    </font>
    <font>
      <vertAlign val="superscript"/>
      <sz val="11"/>
      <color theme="1"/>
      <name val="Calibri"/>
      <family val="2"/>
      <scheme val="minor"/>
    </font>
    <font>
      <u/>
      <sz val="11"/>
      <color theme="1"/>
      <name val="Calibri"/>
      <family val="2"/>
      <scheme val="minor"/>
    </font>
    <font>
      <sz val="16"/>
      <color rgb="FFFF0000"/>
      <name val="Calibri"/>
      <family val="2"/>
      <scheme val="minor"/>
    </font>
    <font>
      <sz val="11"/>
      <color theme="1"/>
      <name val="Calibri"/>
      <family val="2"/>
    </font>
    <font>
      <b/>
      <sz val="11"/>
      <color rgb="FF3F3F76"/>
      <name val="Calibri"/>
      <family val="2"/>
      <scheme val="minor"/>
    </font>
    <font>
      <b/>
      <sz val="12"/>
      <name val="Calibri"/>
      <family val="2"/>
      <scheme val="minor"/>
    </font>
    <font>
      <sz val="11"/>
      <name val="Calibri"/>
      <family val="2"/>
      <scheme val="minor"/>
    </font>
    <font>
      <sz val="14"/>
      <color rgb="FFFF0000"/>
      <name val="Calibri"/>
      <family val="2"/>
      <scheme val="minor"/>
    </font>
    <font>
      <b/>
      <sz val="11"/>
      <color theme="2" tint="-0.749992370372631"/>
      <name val="Calibri"/>
      <family val="2"/>
      <scheme val="minor"/>
    </font>
    <font>
      <b/>
      <u val="doubleAccounting"/>
      <sz val="36"/>
      <color rgb="FFFF0000"/>
      <name val="Calibri"/>
      <family val="2"/>
      <scheme val="minor"/>
    </font>
    <font>
      <b/>
      <sz val="10"/>
      <color theme="1" tint="0.24994659260841701"/>
      <name val="Calibri"/>
      <family val="2"/>
      <scheme val="minor"/>
    </font>
    <font>
      <b/>
      <u/>
      <sz val="11"/>
      <color theme="1" tint="0.24994659260841701"/>
      <name val="Calibri"/>
      <family val="2"/>
      <scheme val="minor"/>
    </font>
    <font>
      <sz val="10"/>
      <color theme="1"/>
      <name val="Calibri"/>
      <family val="2"/>
      <scheme val="minor"/>
    </font>
    <font>
      <b/>
      <sz val="11"/>
      <color theme="9" tint="-0.499984740745262"/>
      <name val="Calibri"/>
      <family val="2"/>
      <scheme val="minor"/>
    </font>
    <font>
      <sz val="10"/>
      <color theme="0" tint="-0.249977111117893"/>
      <name val="Calibri"/>
      <family val="2"/>
      <scheme val="minor"/>
    </font>
    <font>
      <vertAlign val="superscript"/>
      <sz val="10"/>
      <color theme="0" tint="-0.249977111117893"/>
      <name val="Calibri"/>
      <family val="2"/>
      <scheme val="minor"/>
    </font>
    <font>
      <b/>
      <sz val="14"/>
      <name val="Calibri"/>
      <family val="2"/>
      <scheme val="minor"/>
    </font>
    <font>
      <b/>
      <sz val="14"/>
      <color rgb="FFFFC000"/>
      <name val="Calibri"/>
      <family val="2"/>
      <scheme val="minor"/>
    </font>
    <font>
      <sz val="11"/>
      <color rgb="FFFF0000"/>
      <name val="Calibri"/>
      <family val="2"/>
      <scheme val="minor"/>
    </font>
    <font>
      <b/>
      <sz val="11"/>
      <color rgb="FFFF0000"/>
      <name val="Calibri"/>
      <family val="2"/>
      <scheme val="minor"/>
    </font>
    <font>
      <b/>
      <sz val="18"/>
      <color rgb="FFFF0000"/>
      <name val="Calibri"/>
      <family val="2"/>
      <scheme val="minor"/>
    </font>
    <font>
      <i/>
      <sz val="11"/>
      <color theme="1"/>
      <name val="Calibri"/>
      <family val="2"/>
      <scheme val="minor"/>
    </font>
    <font>
      <sz val="11"/>
      <color theme="2" tint="-0.249977111117893"/>
      <name val="Calibri"/>
      <family val="2"/>
      <scheme val="minor"/>
    </font>
    <font>
      <sz val="8"/>
      <color rgb="FFFF0000"/>
      <name val="Calibri"/>
      <family val="2"/>
      <scheme val="minor"/>
    </font>
  </fonts>
  <fills count="18">
    <fill>
      <patternFill patternType="none"/>
    </fill>
    <fill>
      <patternFill patternType="gray125"/>
    </fill>
    <fill>
      <patternFill patternType="solid">
        <fgColor rgb="FFFFCC99"/>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61BEC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rgb="FFA5A5A5"/>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4.9989318521683403E-2"/>
        <bgColor indexed="64"/>
      </patternFill>
    </fill>
  </fills>
  <borders count="7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right style="thin">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medium">
        <color auto="1"/>
      </left>
      <right style="thin">
        <color auto="1"/>
      </right>
      <top/>
      <bottom style="thin">
        <color auto="1"/>
      </bottom>
      <diagonal/>
    </border>
    <border>
      <left style="medium">
        <color auto="1"/>
      </left>
      <right/>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bottom style="thin">
        <color rgb="FF7F7F7F"/>
      </bottom>
      <diagonal/>
    </border>
    <border>
      <left style="thin">
        <color rgb="FF7F7F7F"/>
      </left>
      <right style="thin">
        <color rgb="FF7F7F7F"/>
      </right>
      <top style="thin">
        <color rgb="FF7F7F7F"/>
      </top>
      <bottom/>
      <diagonal/>
    </border>
    <border>
      <left style="thin">
        <color rgb="FF7F7F7F"/>
      </left>
      <right style="medium">
        <color auto="1"/>
      </right>
      <top/>
      <bottom style="thin">
        <color rgb="FF7F7F7F"/>
      </bottom>
      <diagonal/>
    </border>
    <border>
      <left/>
      <right/>
      <top style="thin">
        <color rgb="FF7F7F7F"/>
      </top>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style="medium">
        <color auto="1"/>
      </left>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diagonal/>
    </border>
    <border>
      <left style="double">
        <color rgb="FF3F3F3F"/>
      </left>
      <right style="double">
        <color rgb="FF3F3F3F"/>
      </right>
      <top/>
      <bottom style="double">
        <color rgb="FF3F3F3F"/>
      </bottom>
      <diagonal/>
    </border>
    <border>
      <left/>
      <right style="thin">
        <color auto="1"/>
      </right>
      <top style="double">
        <color rgb="FF3F3F3F"/>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ouble">
        <color rgb="FF3F3F3F"/>
      </left>
      <right/>
      <top style="double">
        <color rgb="FF3F3F3F"/>
      </top>
      <bottom style="double">
        <color rgb="FF3F3F3F"/>
      </bottom>
      <diagonal/>
    </border>
    <border>
      <left style="double">
        <color rgb="FF3F3F3F"/>
      </left>
      <right/>
      <top style="medium">
        <color auto="1"/>
      </top>
      <bottom style="double">
        <color rgb="FF3F3F3F"/>
      </bottom>
      <diagonal/>
    </border>
    <border>
      <left/>
      <right/>
      <top style="double">
        <color rgb="FF3F3F3F"/>
      </top>
      <bottom style="thin">
        <color auto="1"/>
      </bottom>
      <diagonal/>
    </border>
    <border>
      <left style="double">
        <color rgb="FF3F3F3F"/>
      </left>
      <right/>
      <top style="double">
        <color rgb="FF3F3F3F"/>
      </top>
      <bottom style="thin">
        <color auto="1"/>
      </bottom>
      <diagonal/>
    </border>
    <border>
      <left/>
      <right/>
      <top style="thin">
        <color rgb="FF7F7F7F"/>
      </top>
      <bottom style="thin">
        <color auto="1"/>
      </bottom>
      <diagonal/>
    </border>
    <border>
      <left/>
      <right/>
      <top style="double">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rgb="FF7F7F7F"/>
      </left>
      <right style="medium">
        <color auto="1"/>
      </right>
      <top style="thin">
        <color rgb="FF7F7F7F"/>
      </top>
      <bottom style="medium">
        <color auto="1"/>
      </bottom>
      <diagonal/>
    </border>
    <border>
      <left/>
      <right/>
      <top style="medium">
        <color auto="1"/>
      </top>
      <bottom/>
      <diagonal/>
    </border>
    <border>
      <left/>
      <right style="thin">
        <color auto="1"/>
      </right>
      <top style="medium">
        <color auto="1"/>
      </top>
      <bottom/>
      <diagonal/>
    </border>
    <border>
      <left/>
      <right style="medium">
        <color auto="1"/>
      </right>
      <top/>
      <bottom/>
      <diagonal/>
    </border>
    <border>
      <left style="thin">
        <color auto="1"/>
      </left>
      <right style="medium">
        <color auto="1"/>
      </right>
      <top style="thin">
        <color rgb="FF7F7F7F"/>
      </top>
      <bottom style="medium">
        <color auto="1"/>
      </bottom>
      <diagonal/>
    </border>
    <border>
      <left/>
      <right style="medium">
        <color auto="1"/>
      </right>
      <top style="double">
        <color rgb="FF3F3F3F"/>
      </top>
      <bottom style="thin">
        <color auto="1"/>
      </bottom>
      <diagonal/>
    </border>
    <border>
      <left/>
      <right/>
      <top/>
      <bottom style="double">
        <color auto="1"/>
      </bottom>
      <diagonal/>
    </border>
    <border>
      <left/>
      <right/>
      <top/>
      <bottom style="dashed">
        <color auto="1"/>
      </bottom>
      <diagonal/>
    </border>
    <border>
      <left/>
      <right/>
      <top style="dashed">
        <color auto="1"/>
      </top>
      <bottom/>
      <diagonal/>
    </border>
    <border>
      <left/>
      <right/>
      <top style="double">
        <color rgb="FF3F3F3F"/>
      </top>
      <bottom style="double">
        <color auto="1"/>
      </bottom>
      <diagonal/>
    </border>
    <border>
      <left/>
      <right/>
      <top style="double">
        <color auto="1"/>
      </top>
      <bottom style="medium">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double">
        <color rgb="FF3F3F3F"/>
      </right>
      <top style="double">
        <color rgb="FF3F3F3F"/>
      </top>
      <bottom style="double">
        <color rgb="FF3F3F3F"/>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hair">
        <color auto="1"/>
      </bottom>
      <diagonal/>
    </border>
    <border>
      <left/>
      <right/>
      <top style="hair">
        <color auto="1"/>
      </top>
      <bottom/>
      <diagonal/>
    </border>
    <border>
      <left/>
      <right/>
      <top style="hair">
        <color auto="1"/>
      </top>
      <bottom style="double">
        <color auto="1"/>
      </bottom>
      <diagonal/>
    </border>
  </borders>
  <cellStyleXfs count="7">
    <xf numFmtId="0" fontId="0" fillId="0" borderId="0"/>
    <xf numFmtId="0" fontId="4" fillId="2" borderId="16" applyNumberFormat="0" applyAlignment="0" applyProtection="0"/>
    <xf numFmtId="165" fontId="3" fillId="0" borderId="0" applyFont="0" applyFill="0" applyBorder="0" applyAlignment="0" applyProtection="0"/>
    <xf numFmtId="0" fontId="13" fillId="13" borderId="29" applyNumberFormat="0" applyAlignment="0" applyProtection="0"/>
    <xf numFmtId="0" fontId="12" fillId="0" borderId="0" applyNumberFormat="0" applyFill="0" applyBorder="0" applyAlignment="0" applyProtection="0"/>
    <xf numFmtId="0" fontId="13" fillId="14" borderId="29" applyNumberFormat="0" applyAlignment="0" applyProtection="0"/>
    <xf numFmtId="43" fontId="3" fillId="0" borderId="0" applyFont="0" applyFill="0" applyBorder="0" applyAlignment="0" applyProtection="0"/>
  </cellStyleXfs>
  <cellXfs count="339">
    <xf numFmtId="0" fontId="0" fillId="0" borderId="0" xfId="0"/>
    <xf numFmtId="0" fontId="0" fillId="0" borderId="0" xfId="0" applyFill="1" applyBorder="1"/>
    <xf numFmtId="0" fontId="0" fillId="0" borderId="0" xfId="0" applyBorder="1"/>
    <xf numFmtId="0" fontId="0" fillId="0" borderId="0" xfId="0" applyFill="1"/>
    <xf numFmtId="0" fontId="0" fillId="0" borderId="0" xfId="0" applyAlignment="1">
      <alignment vertical="center" wrapText="1"/>
    </xf>
    <xf numFmtId="0" fontId="0" fillId="0" borderId="0" xfId="0" applyAlignment="1">
      <alignment wrapText="1"/>
    </xf>
    <xf numFmtId="0" fontId="1" fillId="0" borderId="0" xfId="0" applyFont="1" applyAlignment="1">
      <alignment vertical="center" wrapText="1"/>
    </xf>
    <xf numFmtId="0" fontId="1" fillId="0" borderId="0" xfId="0" applyFont="1" applyFill="1" applyBorder="1" applyAlignment="1">
      <alignment vertical="center" wrapText="1"/>
    </xf>
    <xf numFmtId="0" fontId="0" fillId="0" borderId="0" xfId="0" applyFont="1" applyAlignment="1"/>
    <xf numFmtId="0" fontId="0" fillId="0" borderId="0" xfId="0" applyFont="1" applyFill="1" applyBorder="1" applyAlignment="1"/>
    <xf numFmtId="0" fontId="0" fillId="0" borderId="0" xfId="0" applyFont="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Border="1" applyAlignment="1">
      <alignment vertical="center" wrapText="1"/>
    </xf>
    <xf numFmtId="0" fontId="13" fillId="13" borderId="29" xfId="3" applyAlignment="1">
      <alignment horizontal="center" vertical="center" wrapText="1"/>
    </xf>
    <xf numFmtId="168" fontId="1" fillId="3" borderId="23" xfId="0" applyNumberFormat="1" applyFont="1" applyFill="1" applyBorder="1" applyAlignment="1">
      <alignment vertical="center"/>
    </xf>
    <xf numFmtId="0" fontId="1" fillId="3" borderId="28" xfId="0" applyFont="1" applyFill="1" applyBorder="1" applyAlignment="1">
      <alignment vertical="center" wrapText="1"/>
    </xf>
    <xf numFmtId="168" fontId="1" fillId="3" borderId="21" xfId="0" applyNumberFormat="1" applyFont="1" applyFill="1" applyBorder="1" applyAlignment="1">
      <alignment horizontal="right" vertical="center"/>
    </xf>
    <xf numFmtId="0" fontId="0" fillId="0" borderId="0" xfId="0" applyFill="1" applyBorder="1" applyAlignment="1">
      <alignment vertical="center"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 fillId="7" borderId="14" xfId="0" applyFont="1" applyFill="1" applyBorder="1" applyAlignment="1">
      <alignment vertical="center" wrapText="1"/>
    </xf>
    <xf numFmtId="0" fontId="1" fillId="0" borderId="14" xfId="0" applyFont="1" applyFill="1" applyBorder="1" applyAlignment="1">
      <alignment vertical="center" wrapText="1"/>
    </xf>
    <xf numFmtId="0" fontId="4" fillId="2" borderId="32" xfId="1" applyBorder="1" applyAlignment="1">
      <alignment horizontal="center" wrapText="1"/>
    </xf>
    <xf numFmtId="0" fontId="4" fillId="0" borderId="33" xfId="1" applyFill="1" applyBorder="1" applyAlignment="1">
      <alignment horizontal="center" wrapText="1"/>
    </xf>
    <xf numFmtId="0" fontId="1" fillId="3" borderId="15" xfId="0" applyFont="1" applyFill="1" applyBorder="1" applyAlignment="1">
      <alignment horizontal="center" vertical="center" wrapText="1"/>
    </xf>
    <xf numFmtId="167" fontId="6" fillId="0" borderId="0" xfId="2" applyNumberFormat="1" applyFont="1" applyFill="1" applyBorder="1" applyAlignment="1">
      <alignment vertical="center"/>
    </xf>
    <xf numFmtId="0" fontId="0" fillId="7" borderId="10" xfId="0" applyFont="1" applyFill="1" applyBorder="1" applyAlignment="1">
      <alignment vertical="center" wrapText="1"/>
    </xf>
    <xf numFmtId="0" fontId="1" fillId="3" borderId="35" xfId="0" applyFont="1" applyFill="1" applyBorder="1" applyAlignment="1">
      <alignment vertical="center" wrapText="1"/>
    </xf>
    <xf numFmtId="0" fontId="1" fillId="3" borderId="35" xfId="0" applyFont="1" applyFill="1" applyBorder="1" applyAlignment="1">
      <alignment horizontal="center" vertical="center" wrapText="1"/>
    </xf>
    <xf numFmtId="0" fontId="1" fillId="3" borderId="35" xfId="0" applyFont="1" applyFill="1" applyBorder="1" applyAlignment="1">
      <alignment horizontal="center" vertical="center"/>
    </xf>
    <xf numFmtId="0" fontId="0" fillId="0" borderId="14" xfId="0" applyBorder="1" applyAlignment="1"/>
    <xf numFmtId="0" fontId="0" fillId="0" borderId="0" xfId="0" applyAlignment="1"/>
    <xf numFmtId="0" fontId="0" fillId="0" borderId="0" xfId="0" applyAlignment="1">
      <alignment horizontal="left"/>
    </xf>
    <xf numFmtId="168" fontId="1" fillId="3" borderId="23" xfId="0" applyNumberFormat="1" applyFont="1" applyFill="1" applyBorder="1" applyAlignment="1">
      <alignment horizontal="right" vertical="center"/>
    </xf>
    <xf numFmtId="0" fontId="1" fillId="3" borderId="27" xfId="0" applyFont="1" applyFill="1" applyBorder="1" applyAlignment="1">
      <alignment vertical="center" wrapText="1"/>
    </xf>
    <xf numFmtId="0" fontId="1" fillId="3" borderId="0" xfId="0" applyFont="1" applyFill="1" applyBorder="1" applyAlignment="1">
      <alignment vertical="center" wrapText="1"/>
    </xf>
    <xf numFmtId="0" fontId="0" fillId="0" borderId="36" xfId="0" applyBorder="1"/>
    <xf numFmtId="0" fontId="4" fillId="0" borderId="0" xfId="1" applyFill="1" applyBorder="1" applyAlignment="1"/>
    <xf numFmtId="0" fontId="4" fillId="0" borderId="0" xfId="1" applyFill="1" applyBorder="1" applyAlignment="1">
      <alignment vertical="center" wrapText="1"/>
    </xf>
    <xf numFmtId="0" fontId="4" fillId="0" borderId="0" xfId="1" applyFill="1" applyBorder="1" applyAlignment="1">
      <alignment horizontal="center"/>
    </xf>
    <xf numFmtId="0" fontId="6" fillId="0" borderId="0" xfId="0" applyFont="1" applyFill="1" applyBorder="1" applyAlignment="1">
      <alignment horizontal="center" vertical="center" wrapText="1"/>
    </xf>
    <xf numFmtId="0" fontId="0" fillId="0" borderId="21" xfId="0" applyBorder="1" applyAlignment="1">
      <alignment vertical="center"/>
    </xf>
    <xf numFmtId="0" fontId="1" fillId="3" borderId="21" xfId="0" applyFont="1" applyFill="1" applyBorder="1" applyAlignment="1">
      <alignment vertical="center" wrapText="1"/>
    </xf>
    <xf numFmtId="0" fontId="1" fillId="3" borderId="7" xfId="0" applyFont="1" applyFill="1" applyBorder="1" applyAlignment="1">
      <alignment horizontal="center" vertical="center" wrapText="1"/>
    </xf>
    <xf numFmtId="0" fontId="0" fillId="0" borderId="0" xfId="0" applyFont="1" applyFill="1" applyBorder="1" applyAlignment="1">
      <alignment wrapText="1"/>
    </xf>
    <xf numFmtId="0" fontId="1" fillId="0" borderId="0" xfId="0" applyFont="1" applyFill="1" applyBorder="1" applyAlignment="1"/>
    <xf numFmtId="0" fontId="13" fillId="13" borderId="42" xfId="3" applyBorder="1" applyAlignment="1">
      <alignment horizontal="center" vertical="center" wrapText="1"/>
    </xf>
    <xf numFmtId="0" fontId="0" fillId="7" borderId="24" xfId="0" applyFont="1" applyFill="1" applyBorder="1" applyAlignment="1">
      <alignment vertical="center" wrapText="1"/>
    </xf>
    <xf numFmtId="0" fontId="19" fillId="0" borderId="0" xfId="0" applyFont="1" applyFill="1" applyBorder="1" applyAlignment="1">
      <alignment vertical="center"/>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0" fontId="4" fillId="2" borderId="16" xfId="1" applyAlignment="1">
      <alignment horizontal="center" vertical="center" wrapText="1"/>
    </xf>
    <xf numFmtId="0" fontId="0" fillId="0" borderId="0" xfId="0" applyAlignment="1">
      <alignment horizontal="center" vertical="center" wrapText="1"/>
    </xf>
    <xf numFmtId="0" fontId="1" fillId="3" borderId="23" xfId="0" applyFont="1" applyFill="1" applyBorder="1" applyAlignment="1">
      <alignment vertical="center" wrapText="1"/>
    </xf>
    <xf numFmtId="0" fontId="0" fillId="4" borderId="23" xfId="0" applyFill="1" applyBorder="1"/>
    <xf numFmtId="0" fontId="13" fillId="13" borderId="29" xfId="3" applyAlignment="1">
      <alignment horizontal="center" vertical="center"/>
    </xf>
    <xf numFmtId="0" fontId="0" fillId="0" borderId="0" xfId="0" applyAlignment="1">
      <alignment horizontal="right"/>
    </xf>
    <xf numFmtId="0" fontId="0" fillId="0" borderId="44" xfId="0" applyBorder="1"/>
    <xf numFmtId="0" fontId="0" fillId="0" borderId="45" xfId="0" applyBorder="1"/>
    <xf numFmtId="0" fontId="0" fillId="0" borderId="46" xfId="0" applyBorder="1"/>
    <xf numFmtId="0" fontId="0" fillId="0" borderId="45" xfId="0" applyFont="1" applyBorder="1"/>
    <xf numFmtId="0" fontId="1" fillId="7" borderId="17" xfId="0" applyFont="1" applyFill="1" applyBorder="1" applyAlignment="1">
      <alignment vertical="center" wrapText="1"/>
    </xf>
    <xf numFmtId="0" fontId="4" fillId="2" borderId="30" xfId="1" applyBorder="1" applyAlignment="1">
      <alignment horizontal="center" vertical="center" wrapText="1"/>
    </xf>
    <xf numFmtId="0" fontId="4" fillId="2" borderId="16" xfId="1" applyAlignment="1">
      <alignment horizontal="left" vertical="center" wrapText="1"/>
    </xf>
    <xf numFmtId="0" fontId="4" fillId="2" borderId="31" xfId="1" applyBorder="1" applyAlignment="1">
      <alignment horizontal="left" vertical="center" wrapText="1"/>
    </xf>
    <xf numFmtId="168" fontId="1" fillId="3" borderId="23" xfId="0" applyNumberFormat="1" applyFont="1" applyFill="1" applyBorder="1" applyAlignment="1">
      <alignment vertical="center" wrapText="1"/>
    </xf>
    <xf numFmtId="0" fontId="1" fillId="3" borderId="49" xfId="0" applyFont="1" applyFill="1" applyBorder="1" applyAlignment="1">
      <alignment vertical="center" wrapText="1"/>
    </xf>
    <xf numFmtId="0" fontId="8" fillId="0" borderId="0" xfId="0" applyFont="1" applyFill="1" applyBorder="1" applyAlignment="1">
      <alignment vertical="center" wrapText="1"/>
    </xf>
    <xf numFmtId="0" fontId="1" fillId="0" borderId="0" xfId="0" applyFont="1" applyFill="1" applyBorder="1" applyAlignment="1">
      <alignment vertical="center"/>
    </xf>
    <xf numFmtId="0" fontId="13" fillId="0" borderId="0" xfId="3" applyFill="1" applyBorder="1" applyAlignment="1">
      <alignment vertical="center" wrapText="1"/>
    </xf>
    <xf numFmtId="0" fontId="13" fillId="0" borderId="0" xfId="3" applyFill="1" applyBorder="1" applyAlignment="1" applyProtection="1">
      <alignment vertical="center" wrapText="1"/>
    </xf>
    <xf numFmtId="168" fontId="10" fillId="4" borderId="35" xfId="0" applyNumberFormat="1" applyFont="1" applyFill="1" applyBorder="1" applyAlignment="1">
      <alignment horizontal="center" vertical="center" wrapText="1"/>
    </xf>
    <xf numFmtId="166" fontId="6" fillId="0" borderId="0" xfId="2" applyNumberFormat="1" applyFont="1" applyFill="1" applyBorder="1" applyAlignment="1">
      <alignment horizontal="center" vertical="center"/>
    </xf>
    <xf numFmtId="0" fontId="16" fillId="0" borderId="36" xfId="0" applyFont="1" applyBorder="1" applyAlignment="1">
      <alignment vertical="center"/>
    </xf>
    <xf numFmtId="0" fontId="0" fillId="0" borderId="0" xfId="0" applyBorder="1" applyAlignment="1">
      <alignment vertical="center"/>
    </xf>
    <xf numFmtId="1" fontId="0" fillId="0" borderId="41" xfId="0" applyNumberFormat="1" applyBorder="1" applyAlignment="1">
      <alignment horizontal="right"/>
    </xf>
    <xf numFmtId="1" fontId="0" fillId="0" borderId="22" xfId="0" applyNumberFormat="1" applyBorder="1" applyAlignment="1">
      <alignment horizontal="right"/>
    </xf>
    <xf numFmtId="0" fontId="0" fillId="0" borderId="0" xfId="0" applyAlignment="1">
      <alignment horizontal="center" vertical="center"/>
    </xf>
    <xf numFmtId="0" fontId="13" fillId="13" borderId="48" xfId="3" applyBorder="1" applyAlignment="1">
      <alignment horizontal="center" vertical="center" wrapText="1"/>
    </xf>
    <xf numFmtId="0" fontId="13" fillId="13" borderId="47" xfId="3" applyBorder="1" applyAlignment="1">
      <alignment horizontal="center" vertical="center" wrapText="1"/>
    </xf>
    <xf numFmtId="0" fontId="13" fillId="13" borderId="47" xfId="3" applyBorder="1" applyAlignment="1" applyProtection="1">
      <alignment horizontal="center" vertical="center" wrapText="1"/>
    </xf>
    <xf numFmtId="0" fontId="13" fillId="0" borderId="50" xfId="3" applyFill="1" applyBorder="1" applyAlignment="1">
      <alignment horizontal="left" vertical="center" wrapText="1"/>
    </xf>
    <xf numFmtId="0" fontId="13" fillId="0" borderId="49" xfId="3" applyFill="1" applyBorder="1" applyAlignment="1">
      <alignment horizontal="left" vertical="center" wrapText="1"/>
    </xf>
    <xf numFmtId="0" fontId="13" fillId="0" borderId="49" xfId="3" applyFill="1" applyBorder="1" applyAlignment="1">
      <alignment horizontal="center" vertical="center"/>
    </xf>
    <xf numFmtId="0" fontId="4" fillId="0" borderId="51" xfId="1" applyFill="1" applyBorder="1" applyAlignment="1">
      <alignment horizontal="center" vertical="center" wrapText="1"/>
    </xf>
    <xf numFmtId="3" fontId="4" fillId="0" borderId="51" xfId="1" applyNumberFormat="1" applyFill="1" applyBorder="1" applyAlignment="1">
      <alignment vertical="center"/>
    </xf>
    <xf numFmtId="0" fontId="23" fillId="0" borderId="44" xfId="0" applyFont="1" applyBorder="1"/>
    <xf numFmtId="0" fontId="23" fillId="0" borderId="45" xfId="0" applyFont="1" applyBorder="1"/>
    <xf numFmtId="0" fontId="23" fillId="0" borderId="0" xfId="0" applyFont="1" applyFill="1" applyBorder="1"/>
    <xf numFmtId="0" fontId="6" fillId="0" borderId="52" xfId="0" applyFont="1" applyFill="1" applyBorder="1" applyAlignment="1">
      <alignment horizontal="center" vertical="center" wrapText="1"/>
    </xf>
    <xf numFmtId="0" fontId="1" fillId="3" borderId="43" xfId="0" applyFont="1" applyFill="1" applyBorder="1" applyAlignment="1">
      <alignment vertical="center" wrapText="1"/>
    </xf>
    <xf numFmtId="0" fontId="0" fillId="0" borderId="0" xfId="0" applyFill="1" applyBorder="1"/>
    <xf numFmtId="0" fontId="0" fillId="0" borderId="0" xfId="0" applyBorder="1"/>
    <xf numFmtId="0" fontId="1" fillId="0" borderId="0" xfId="0" applyFont="1" applyFill="1" applyBorder="1" applyAlignment="1">
      <alignment vertical="center" wrapText="1"/>
    </xf>
    <xf numFmtId="0" fontId="0" fillId="7" borderId="10" xfId="0" applyFont="1" applyFill="1" applyBorder="1" applyAlignment="1">
      <alignment vertical="center" wrapText="1"/>
    </xf>
    <xf numFmtId="0" fontId="0" fillId="7" borderId="11" xfId="0" applyFont="1" applyFill="1" applyBorder="1" applyAlignment="1">
      <alignment vertical="center" wrapText="1"/>
    </xf>
    <xf numFmtId="0" fontId="1" fillId="0" borderId="0" xfId="0" applyFont="1" applyFill="1" applyBorder="1" applyAlignment="1">
      <alignment vertical="top" wrapText="1"/>
    </xf>
    <xf numFmtId="0" fontId="0" fillId="0" borderId="0" xfId="0" applyFont="1" applyFill="1" applyBorder="1" applyAlignment="1">
      <alignment vertical="center" wrapText="1"/>
    </xf>
    <xf numFmtId="0" fontId="0" fillId="7" borderId="13" xfId="0" applyFont="1" applyFill="1" applyBorder="1" applyAlignment="1">
      <alignment wrapText="1"/>
    </xf>
    <xf numFmtId="0" fontId="0" fillId="9" borderId="14" xfId="0" applyFont="1" applyFill="1" applyBorder="1" applyAlignment="1">
      <alignment wrapText="1"/>
    </xf>
    <xf numFmtId="0" fontId="0" fillId="7" borderId="14" xfId="0" applyFont="1" applyFill="1" applyBorder="1" applyAlignment="1">
      <alignment vertical="center" wrapText="1"/>
    </xf>
    <xf numFmtId="0" fontId="4" fillId="10" borderId="60" xfId="1" applyFill="1" applyBorder="1" applyAlignment="1">
      <alignment vertical="center"/>
    </xf>
    <xf numFmtId="1" fontId="21" fillId="10" borderId="58" xfId="1" applyNumberFormat="1" applyFont="1" applyFill="1" applyBorder="1" applyAlignment="1">
      <alignment vertical="center"/>
    </xf>
    <xf numFmtId="0" fontId="0" fillId="9" borderId="14" xfId="0" applyFont="1" applyFill="1" applyBorder="1" applyAlignment="1">
      <alignment vertical="top" wrapText="1"/>
    </xf>
    <xf numFmtId="0" fontId="0" fillId="7" borderId="18" xfId="0" applyFont="1" applyFill="1" applyBorder="1" applyAlignment="1">
      <alignment wrapText="1"/>
    </xf>
    <xf numFmtId="1" fontId="21" fillId="2" borderId="55" xfId="1" applyNumberFormat="1" applyFont="1" applyBorder="1" applyAlignment="1">
      <alignment vertical="center"/>
    </xf>
    <xf numFmtId="1" fontId="4" fillId="2" borderId="16" xfId="1" applyNumberFormat="1" applyAlignment="1">
      <alignment horizontal="center" vertical="center"/>
    </xf>
    <xf numFmtId="168" fontId="21" fillId="2" borderId="30" xfId="1" applyNumberFormat="1" applyFont="1" applyBorder="1" applyAlignment="1">
      <alignment horizontal="right" vertical="center"/>
    </xf>
    <xf numFmtId="168" fontId="21" fillId="2" borderId="16" xfId="1" applyNumberFormat="1" applyFont="1" applyAlignment="1">
      <alignment vertical="center"/>
    </xf>
    <xf numFmtId="168" fontId="4" fillId="2" borderId="30" xfId="1" applyNumberFormat="1" applyBorder="1" applyAlignment="1">
      <alignment horizontal="center" vertical="center" wrapText="1"/>
    </xf>
    <xf numFmtId="168" fontId="4" fillId="2" borderId="16" xfId="1" applyNumberFormat="1" applyAlignment="1">
      <alignment horizontal="center" vertical="center" wrapText="1"/>
    </xf>
    <xf numFmtId="168" fontId="4" fillId="2" borderId="16" xfId="1" applyNumberFormat="1" applyAlignment="1">
      <alignment horizontal="center" vertical="center"/>
    </xf>
    <xf numFmtId="0" fontId="4" fillId="2" borderId="16" xfId="1" applyAlignment="1">
      <alignment vertical="center"/>
    </xf>
    <xf numFmtId="0" fontId="4" fillId="2" borderId="16" xfId="1" applyAlignment="1">
      <alignment horizontal="center" vertical="center"/>
    </xf>
    <xf numFmtId="1" fontId="21" fillId="2" borderId="59" xfId="1" applyNumberFormat="1" applyFont="1" applyBorder="1" applyAlignment="1">
      <alignment horizontal="right" vertical="center" wrapText="1"/>
    </xf>
    <xf numFmtId="1" fontId="4" fillId="2" borderId="16" xfId="1" applyNumberFormat="1" applyAlignment="1">
      <alignment horizontal="center" vertical="center" wrapText="1"/>
    </xf>
    <xf numFmtId="0" fontId="0" fillId="7" borderId="10" xfId="0" applyFont="1" applyFill="1" applyBorder="1" applyAlignment="1">
      <alignment vertical="top" wrapText="1"/>
    </xf>
    <xf numFmtId="168" fontId="4" fillId="2" borderId="16" xfId="1" applyNumberFormat="1" applyAlignment="1">
      <alignment horizontal="left" vertical="center" wrapText="1"/>
    </xf>
    <xf numFmtId="0" fontId="13" fillId="0" borderId="21" xfId="3" applyFill="1" applyBorder="1" applyAlignment="1">
      <alignment horizontal="center" vertical="center" wrapText="1"/>
    </xf>
    <xf numFmtId="9" fontId="4" fillId="2" borderId="16" xfId="1" applyNumberFormat="1" applyAlignment="1">
      <alignment horizontal="center" vertical="center"/>
    </xf>
    <xf numFmtId="0" fontId="0" fillId="0" borderId="0" xfId="0"/>
    <xf numFmtId="0" fontId="1" fillId="3" borderId="54" xfId="0"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left" vertical="center" wrapText="1"/>
    </xf>
    <xf numFmtId="168" fontId="6" fillId="3" borderId="7" xfId="0" applyNumberFormat="1" applyFont="1" applyFill="1" applyBorder="1" applyAlignment="1">
      <alignment horizontal="right" vertical="center"/>
    </xf>
    <xf numFmtId="0" fontId="1" fillId="3" borderId="15" xfId="0" applyFont="1" applyFill="1" applyBorder="1" applyAlignment="1">
      <alignment horizontal="center" vertical="center" wrapText="1"/>
    </xf>
    <xf numFmtId="0" fontId="1" fillId="3" borderId="35" xfId="0" applyFont="1" applyFill="1" applyBorder="1" applyAlignment="1">
      <alignment vertical="center" wrapText="1"/>
    </xf>
    <xf numFmtId="0" fontId="1" fillId="3" borderId="8" xfId="0" applyFont="1" applyFill="1" applyBorder="1" applyAlignment="1">
      <alignment horizontal="center" vertical="center"/>
    </xf>
    <xf numFmtId="0" fontId="1" fillId="3" borderId="53" xfId="0" applyFont="1" applyFill="1" applyBorder="1" applyAlignment="1">
      <alignment horizontal="center" vertical="center"/>
    </xf>
    <xf numFmtId="9" fontId="4" fillId="2" borderId="30" xfId="1" applyNumberFormat="1" applyBorder="1" applyAlignment="1">
      <alignment horizontal="center" vertical="center"/>
    </xf>
    <xf numFmtId="168" fontId="4" fillId="2" borderId="16" xfId="1" applyNumberFormat="1" applyAlignment="1">
      <alignment horizontal="right" vertical="center"/>
    </xf>
    <xf numFmtId="168" fontId="21" fillId="2" borderId="16" xfId="1" applyNumberFormat="1" applyFont="1" applyAlignment="1">
      <alignment horizontal="right" vertical="center"/>
    </xf>
    <xf numFmtId="0" fontId="0" fillId="16" borderId="44" xfId="0" applyFill="1" applyBorder="1"/>
    <xf numFmtId="0" fontId="0" fillId="16" borderId="45" xfId="0" applyFill="1" applyBorder="1"/>
    <xf numFmtId="0" fontId="0" fillId="0" borderId="14" xfId="0" applyBorder="1"/>
    <xf numFmtId="0" fontId="0" fillId="0" borderId="18" xfId="0" applyBorder="1"/>
    <xf numFmtId="0" fontId="0" fillId="0" borderId="58" xfId="0" applyBorder="1" applyAlignment="1">
      <alignment horizontal="left"/>
    </xf>
    <xf numFmtId="0" fontId="0" fillId="0" borderId="25" xfId="0" applyBorder="1" applyAlignment="1">
      <alignment horizontal="left"/>
    </xf>
    <xf numFmtId="0" fontId="0" fillId="0" borderId="0" xfId="0" applyFill="1" applyBorder="1" applyAlignment="1">
      <alignment horizontal="center" vertical="center" wrapText="1"/>
    </xf>
    <xf numFmtId="0" fontId="5" fillId="5" borderId="62" xfId="0" applyFont="1" applyFill="1" applyBorder="1" applyAlignment="1">
      <alignment horizontal="left" vertical="center" wrapText="1"/>
    </xf>
    <xf numFmtId="0" fontId="5" fillId="0" borderId="63" xfId="0" applyFont="1" applyFill="1" applyBorder="1" applyAlignment="1">
      <alignment horizontal="center" vertical="center" wrapText="1"/>
    </xf>
    <xf numFmtId="0" fontId="6" fillId="5" borderId="62" xfId="0" applyFont="1" applyFill="1" applyBorder="1" applyAlignment="1">
      <alignment horizontal="left" vertical="center" wrapText="1"/>
    </xf>
    <xf numFmtId="0" fontId="6" fillId="5" borderId="62" xfId="0" applyFont="1" applyFill="1" applyBorder="1" applyAlignment="1">
      <alignment vertical="center" wrapText="1"/>
    </xf>
    <xf numFmtId="0" fontId="34" fillId="15" borderId="62" xfId="0" applyFont="1" applyFill="1" applyBorder="1" applyAlignment="1">
      <alignment horizontal="right" vertical="center" wrapText="1"/>
    </xf>
    <xf numFmtId="0" fontId="0" fillId="0" borderId="0" xfId="0" applyFill="1" applyBorder="1" applyAlignment="1">
      <alignment horizontal="center" vertical="center" wrapText="1"/>
    </xf>
    <xf numFmtId="168" fontId="5" fillId="8" borderId="61" xfId="2" applyNumberFormat="1" applyFont="1" applyFill="1" applyBorder="1" applyAlignment="1">
      <alignment vertical="center"/>
    </xf>
    <xf numFmtId="0" fontId="6" fillId="0" borderId="65" xfId="0" applyFont="1" applyFill="1" applyBorder="1" applyAlignment="1">
      <alignment horizontal="center" vertical="center" wrapText="1"/>
    </xf>
    <xf numFmtId="0" fontId="0" fillId="8" borderId="38" xfId="0" applyFill="1" applyBorder="1"/>
    <xf numFmtId="168" fontId="6" fillId="0" borderId="56" xfId="0" applyNumberFormat="1" applyFont="1" applyFill="1" applyBorder="1" applyAlignment="1">
      <alignment horizontal="left" vertical="center" wrapText="1"/>
    </xf>
    <xf numFmtId="0" fontId="0" fillId="0" borderId="66" xfId="0" applyBorder="1"/>
    <xf numFmtId="0" fontId="0" fillId="0" borderId="67" xfId="0" applyBorder="1"/>
    <xf numFmtId="164" fontId="0" fillId="0" borderId="67" xfId="0" applyNumberFormat="1" applyBorder="1"/>
    <xf numFmtId="0" fontId="0" fillId="0" borderId="67" xfId="0" applyBorder="1" applyAlignment="1">
      <alignment wrapText="1"/>
    </xf>
    <xf numFmtId="0" fontId="0" fillId="0" borderId="66" xfId="0" applyBorder="1" applyAlignment="1">
      <alignment wrapText="1"/>
    </xf>
    <xf numFmtId="168" fontId="0" fillId="0" borderId="67" xfId="2" applyNumberFormat="1" applyFont="1" applyBorder="1" applyAlignment="1">
      <alignment horizontal="left"/>
    </xf>
    <xf numFmtId="1" fontId="0" fillId="0" borderId="67" xfId="0" applyNumberFormat="1" applyBorder="1" applyAlignment="1">
      <alignment horizontal="left"/>
    </xf>
    <xf numFmtId="0" fontId="0" fillId="0" borderId="67" xfId="0" applyBorder="1" applyAlignment="1">
      <alignment horizontal="left"/>
    </xf>
    <xf numFmtId="167" fontId="0" fillId="0" borderId="67" xfId="0" applyNumberFormat="1" applyBorder="1" applyAlignment="1">
      <alignment horizontal="left" wrapText="1"/>
    </xf>
    <xf numFmtId="168" fontId="6" fillId="4" borderId="8" xfId="0" applyNumberFormat="1" applyFont="1" applyFill="1" applyBorder="1" applyAlignment="1">
      <alignment horizontal="left" vertical="center" wrapText="1"/>
    </xf>
    <xf numFmtId="0" fontId="22" fillId="4" borderId="8" xfId="0" applyFont="1" applyFill="1" applyBorder="1" applyAlignment="1">
      <alignment horizontal="left" vertical="center" wrapText="1"/>
    </xf>
    <xf numFmtId="167" fontId="0" fillId="0" borderId="67" xfId="0" applyNumberFormat="1" applyBorder="1" applyAlignment="1">
      <alignment horizontal="left"/>
    </xf>
    <xf numFmtId="168" fontId="1" fillId="8" borderId="36" xfId="0" applyNumberFormat="1" applyFont="1" applyFill="1" applyBorder="1" applyAlignment="1">
      <alignment vertical="center"/>
    </xf>
    <xf numFmtId="168" fontId="1" fillId="8" borderId="23" xfId="0" applyNumberFormat="1" applyFont="1" applyFill="1" applyBorder="1" applyAlignment="1">
      <alignment horizontal="right" vertical="center"/>
    </xf>
    <xf numFmtId="0" fontId="1" fillId="0" borderId="36" xfId="0" applyFont="1" applyBorder="1"/>
    <xf numFmtId="167" fontId="0" fillId="0" borderId="0" xfId="0" applyNumberFormat="1" applyBorder="1" applyAlignment="1">
      <alignment horizontal="left" vertical="center"/>
    </xf>
    <xf numFmtId="0" fontId="0" fillId="0" borderId="0" xfId="0" applyFill="1" applyBorder="1" applyAlignment="1">
      <alignment horizontal="center" vertical="center" wrapText="1"/>
    </xf>
    <xf numFmtId="0" fontId="0" fillId="0" borderId="0" xfId="0" applyBorder="1" applyAlignment="1"/>
    <xf numFmtId="0" fontId="6" fillId="0" borderId="0" xfId="0" applyFont="1" applyBorder="1"/>
    <xf numFmtId="0" fontId="0" fillId="0" borderId="0" xfId="0" applyBorder="1" applyAlignment="1">
      <alignment horizontal="left" vertical="center"/>
    </xf>
    <xf numFmtId="167" fontId="35" fillId="0" borderId="0" xfId="0" applyNumberFormat="1" applyFont="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top" wrapText="1"/>
    </xf>
    <xf numFmtId="167" fontId="36" fillId="0" borderId="0" xfId="0" applyNumberFormat="1" applyFont="1" applyFill="1" applyBorder="1" applyAlignment="1">
      <alignment horizontal="left" vertical="center" wrapText="1"/>
    </xf>
    <xf numFmtId="0" fontId="0" fillId="0" borderId="0" xfId="0" applyFill="1" applyBorder="1" applyAlignment="1">
      <alignment horizontal="left" vertical="center" wrapText="1"/>
    </xf>
    <xf numFmtId="49" fontId="0" fillId="0" borderId="0" xfId="0" applyNumberFormat="1"/>
    <xf numFmtId="0" fontId="0" fillId="13" borderId="2" xfId="0" applyFill="1" applyBorder="1" applyAlignment="1">
      <alignment horizontal="center"/>
    </xf>
    <xf numFmtId="0" fontId="0" fillId="13" borderId="69" xfId="0" applyFill="1" applyBorder="1" applyAlignment="1">
      <alignment horizontal="center"/>
    </xf>
    <xf numFmtId="0" fontId="0" fillId="13" borderId="70" xfId="0" applyFill="1" applyBorder="1"/>
    <xf numFmtId="0" fontId="0" fillId="13" borderId="71" xfId="0" applyFill="1" applyBorder="1"/>
    <xf numFmtId="0" fontId="0" fillId="13" borderId="72" xfId="0" applyFill="1" applyBorder="1"/>
    <xf numFmtId="14" fontId="0" fillId="13" borderId="73" xfId="0" applyNumberFormat="1" applyFill="1" applyBorder="1" applyAlignment="1">
      <alignment horizontal="center" vertical="center"/>
    </xf>
    <xf numFmtId="0" fontId="0" fillId="13" borderId="74" xfId="0" applyFill="1" applyBorder="1" applyAlignment="1">
      <alignment horizontal="center" vertical="center"/>
    </xf>
    <xf numFmtId="0" fontId="0" fillId="0" borderId="0" xfId="0" applyFill="1" applyBorder="1" applyAlignment="1"/>
    <xf numFmtId="0" fontId="0" fillId="13" borderId="77" xfId="0" applyFill="1" applyBorder="1" applyAlignment="1">
      <alignment horizontal="left" vertical="center"/>
    </xf>
    <xf numFmtId="1" fontId="0" fillId="13" borderId="77" xfId="0" applyNumberFormat="1" applyFill="1" applyBorder="1" applyAlignment="1">
      <alignment horizontal="right"/>
    </xf>
    <xf numFmtId="168" fontId="0" fillId="13" borderId="76" xfId="0" applyNumberFormat="1" applyFont="1" applyFill="1" applyBorder="1" applyAlignment="1">
      <alignment vertical="center"/>
    </xf>
    <xf numFmtId="168" fontId="0" fillId="13" borderId="67" xfId="0" applyNumberFormat="1" applyFont="1" applyFill="1" applyBorder="1" applyAlignment="1">
      <alignment horizontal="right" vertical="center"/>
    </xf>
    <xf numFmtId="168" fontId="1" fillId="13" borderId="78" xfId="2" applyNumberFormat="1" applyFont="1" applyFill="1" applyBorder="1" applyAlignment="1">
      <alignment vertical="center"/>
    </xf>
    <xf numFmtId="0" fontId="0" fillId="12" borderId="0" xfId="0" applyFill="1" applyAlignment="1"/>
    <xf numFmtId="0" fontId="0" fillId="0" borderId="0" xfId="0" applyFill="1" applyAlignment="1"/>
    <xf numFmtId="168" fontId="0" fillId="13" borderId="76" xfId="0" applyNumberFormat="1" applyFill="1" applyBorder="1" applyAlignment="1">
      <alignment horizontal="right"/>
    </xf>
    <xf numFmtId="168" fontId="0" fillId="13" borderId="67" xfId="0" applyNumberFormat="1" applyFill="1" applyBorder="1" applyAlignment="1">
      <alignment horizontal="right"/>
    </xf>
    <xf numFmtId="168" fontId="0" fillId="13" borderId="0" xfId="0" applyNumberFormat="1" applyFill="1" applyBorder="1" applyAlignment="1">
      <alignment horizontal="right"/>
    </xf>
    <xf numFmtId="0" fontId="1" fillId="13" borderId="78" xfId="0" applyFont="1" applyFill="1" applyBorder="1" applyAlignment="1">
      <alignment horizontal="left" vertical="center" wrapText="1"/>
    </xf>
    <xf numFmtId="0" fontId="0" fillId="13" borderId="76" xfId="0" applyFill="1" applyBorder="1" applyAlignment="1">
      <alignment horizontal="left" vertical="center" indent="1"/>
    </xf>
    <xf numFmtId="0" fontId="0" fillId="13" borderId="67" xfId="0" applyFill="1" applyBorder="1" applyAlignment="1">
      <alignment horizontal="left" vertical="center" indent="1"/>
    </xf>
    <xf numFmtId="0" fontId="0" fillId="13" borderId="0" xfId="0" applyFill="1" applyBorder="1" applyAlignment="1">
      <alignment horizontal="left" vertical="center" indent="1"/>
    </xf>
    <xf numFmtId="0" fontId="0" fillId="13" borderId="76" xfId="0" applyFont="1" applyFill="1" applyBorder="1" applyAlignment="1">
      <alignment horizontal="left" vertical="top" wrapText="1" indent="1"/>
    </xf>
    <xf numFmtId="0" fontId="0" fillId="13" borderId="67" xfId="0" applyFont="1" applyFill="1" applyBorder="1" applyAlignment="1">
      <alignment horizontal="left" vertical="center" wrapText="1" indent="1"/>
    </xf>
    <xf numFmtId="0" fontId="0" fillId="0" borderId="0" xfId="0" applyFill="1" applyBorder="1" applyAlignment="1">
      <alignment horizontal="center" vertical="center" wrapText="1"/>
    </xf>
    <xf numFmtId="0" fontId="5" fillId="5" borderId="62" xfId="0" applyFont="1" applyFill="1" applyBorder="1" applyAlignment="1">
      <alignment horizontal="left" vertical="center" wrapText="1"/>
    </xf>
    <xf numFmtId="0" fontId="39" fillId="0" borderId="0" xfId="0" applyFont="1"/>
    <xf numFmtId="0" fontId="0" fillId="13" borderId="0" xfId="0" applyFill="1" applyAlignment="1">
      <alignment horizontal="left" vertical="center" indent="1"/>
    </xf>
    <xf numFmtId="0" fontId="0" fillId="13" borderId="76" xfId="0" applyFill="1" applyBorder="1" applyAlignment="1">
      <alignment horizontal="left" vertical="top" wrapText="1" indent="1"/>
    </xf>
    <xf numFmtId="168" fontId="0" fillId="13" borderId="76" xfId="0" applyNumberFormat="1" applyFill="1" applyBorder="1" applyAlignment="1">
      <alignment vertical="center"/>
    </xf>
    <xf numFmtId="0" fontId="0" fillId="13" borderId="77" xfId="0" applyFill="1" applyBorder="1" applyAlignment="1">
      <alignment horizontal="left" vertical="center" wrapText="1" indent="1"/>
    </xf>
    <xf numFmtId="168" fontId="0" fillId="13" borderId="0" xfId="0" applyNumberFormat="1" applyFill="1" applyBorder="1" applyAlignment="1">
      <alignment vertical="center"/>
    </xf>
    <xf numFmtId="0" fontId="1" fillId="13" borderId="38" xfId="0" applyFont="1" applyFill="1" applyBorder="1" applyAlignment="1">
      <alignment horizontal="left" vertical="center" wrapText="1"/>
    </xf>
    <xf numFmtId="168" fontId="16" fillId="13" borderId="38" xfId="0" applyNumberFormat="1" applyFont="1" applyFill="1" applyBorder="1" applyAlignment="1">
      <alignment vertical="center"/>
    </xf>
    <xf numFmtId="0" fontId="1" fillId="8" borderId="36" xfId="0" applyFont="1" applyFill="1" applyBorder="1" applyAlignment="1">
      <alignment horizontal="left" vertical="center" wrapText="1"/>
    </xf>
    <xf numFmtId="0" fontId="1" fillId="8" borderId="36" xfId="0" applyFont="1" applyFill="1" applyBorder="1" applyAlignment="1">
      <alignment horizontal="left" vertical="center"/>
    </xf>
    <xf numFmtId="0" fontId="0" fillId="13" borderId="77" xfId="0" applyFont="1" applyFill="1" applyBorder="1" applyAlignment="1">
      <alignment horizontal="left" vertical="center" wrapText="1" indent="1"/>
    </xf>
    <xf numFmtId="0" fontId="0" fillId="13" borderId="0" xfId="0" applyFill="1" applyBorder="1" applyAlignment="1">
      <alignment horizontal="left" vertical="center" wrapText="1" indent="1"/>
    </xf>
    <xf numFmtId="0" fontId="13" fillId="13" borderId="42" xfId="3" applyBorder="1" applyAlignment="1" applyProtection="1">
      <alignment horizontal="center" vertical="center"/>
      <protection locked="0"/>
    </xf>
    <xf numFmtId="168" fontId="13" fillId="13" borderId="42" xfId="3" applyNumberFormat="1" applyBorder="1" applyAlignment="1" applyProtection="1">
      <alignment horizontal="center" vertical="center"/>
      <protection locked="0"/>
    </xf>
    <xf numFmtId="0" fontId="4" fillId="2" borderId="16" xfId="1" applyProtection="1">
      <protection locked="0"/>
    </xf>
    <xf numFmtId="0" fontId="13" fillId="13" borderId="29" xfId="3" applyAlignment="1" applyProtection="1">
      <alignment horizontal="center" vertical="center"/>
      <protection locked="0"/>
    </xf>
    <xf numFmtId="168" fontId="15" fillId="13" borderId="29" xfId="3" applyNumberFormat="1" applyFont="1" applyAlignment="1" applyProtection="1">
      <alignment horizontal="center" vertical="center"/>
      <protection locked="0"/>
    </xf>
    <xf numFmtId="168" fontId="13" fillId="13" borderId="29" xfId="3" applyNumberFormat="1" applyAlignment="1" applyProtection="1">
      <alignment horizontal="center" vertical="center"/>
      <protection locked="0"/>
    </xf>
    <xf numFmtId="168" fontId="15" fillId="13" borderId="42" xfId="3" applyNumberFormat="1" applyFont="1" applyBorder="1" applyAlignment="1" applyProtection="1">
      <alignment horizontal="center" vertical="center"/>
      <protection locked="0"/>
    </xf>
    <xf numFmtId="0" fontId="4" fillId="2" borderId="30" xfId="1" applyBorder="1" applyAlignment="1" applyProtection="1">
      <alignment horizontal="center" vertical="center" wrapText="1"/>
      <protection locked="0"/>
    </xf>
    <xf numFmtId="0" fontId="4" fillId="2" borderId="16" xfId="1" applyAlignment="1" applyProtection="1">
      <alignment horizontal="center" vertical="center" wrapText="1"/>
      <protection locked="0"/>
    </xf>
    <xf numFmtId="1" fontId="13" fillId="13" borderId="29" xfId="3" applyNumberFormat="1" applyAlignment="1" applyProtection="1">
      <alignment horizontal="center" vertical="center"/>
      <protection locked="0"/>
    </xf>
    <xf numFmtId="0" fontId="13" fillId="13" borderId="29" xfId="3" applyAlignment="1" applyProtection="1">
      <alignment vertical="center" wrapText="1"/>
      <protection locked="0"/>
    </xf>
    <xf numFmtId="0" fontId="13" fillId="13" borderId="29" xfId="3" applyAlignment="1" applyProtection="1">
      <alignment horizontal="center" vertical="center" wrapText="1"/>
      <protection locked="0"/>
    </xf>
    <xf numFmtId="0" fontId="4" fillId="0" borderId="0" xfId="1" applyFill="1" applyBorder="1" applyAlignment="1" applyProtection="1">
      <protection locked="0"/>
    </xf>
    <xf numFmtId="14" fontId="13" fillId="13" borderId="29" xfId="3" applyNumberFormat="1" applyAlignment="1" applyProtection="1">
      <alignment horizontal="right" vertical="center"/>
      <protection locked="0"/>
    </xf>
    <xf numFmtId="49" fontId="13" fillId="13" borderId="29" xfId="3" applyNumberFormat="1" applyAlignment="1" applyProtection="1">
      <alignment horizontal="right" vertical="center"/>
      <protection locked="0"/>
    </xf>
    <xf numFmtId="0" fontId="13" fillId="13" borderId="29" xfId="3" applyAlignment="1" applyProtection="1">
      <alignment horizontal="right" vertical="center"/>
      <protection locked="0"/>
    </xf>
    <xf numFmtId="3" fontId="13" fillId="13" borderId="29" xfId="3" applyNumberFormat="1" applyAlignment="1" applyProtection="1">
      <alignment horizontal="right" vertical="center"/>
      <protection locked="0"/>
    </xf>
    <xf numFmtId="0" fontId="13" fillId="13" borderId="42" xfId="3" applyBorder="1" applyAlignment="1" applyProtection="1">
      <alignment horizontal="right" vertical="center"/>
      <protection locked="0"/>
    </xf>
    <xf numFmtId="169" fontId="13" fillId="13" borderId="29" xfId="3" applyNumberFormat="1" applyAlignment="1" applyProtection="1">
      <alignment horizontal="right" vertical="center"/>
      <protection locked="0"/>
    </xf>
    <xf numFmtId="0" fontId="13" fillId="13" borderId="42" xfId="3" applyBorder="1" applyAlignment="1" applyProtection="1">
      <alignment horizontal="left" vertical="center" wrapText="1"/>
      <protection locked="0"/>
    </xf>
    <xf numFmtId="0" fontId="13" fillId="13" borderId="29" xfId="3" applyAlignment="1" applyProtection="1">
      <alignment horizontal="left" vertical="center" wrapText="1"/>
      <protection locked="0"/>
    </xf>
    <xf numFmtId="170" fontId="13" fillId="13" borderId="29" xfId="3" applyNumberFormat="1" applyAlignment="1" applyProtection="1">
      <alignment horizontal="center" vertical="center"/>
      <protection locked="0"/>
    </xf>
    <xf numFmtId="0" fontId="13" fillId="13" borderId="42" xfId="3" applyBorder="1" applyAlignment="1" applyProtection="1">
      <alignment horizontal="center" vertical="center" wrapText="1"/>
      <protection locked="0"/>
    </xf>
    <xf numFmtId="9" fontId="13" fillId="13" borderId="29" xfId="3" applyNumberFormat="1" applyAlignment="1" applyProtection="1">
      <alignment horizontal="center" vertical="center"/>
      <protection locked="0"/>
    </xf>
    <xf numFmtId="0" fontId="27" fillId="13" borderId="29" xfId="3" applyFont="1" applyAlignment="1" applyProtection="1">
      <alignment horizontal="left" vertical="center" wrapText="1"/>
      <protection locked="0"/>
    </xf>
    <xf numFmtId="171" fontId="0" fillId="0" borderId="0" xfId="6" applyNumberFormat="1" applyFont="1" applyBorder="1"/>
    <xf numFmtId="168" fontId="0" fillId="0" borderId="0" xfId="0" applyNumberFormat="1" applyFill="1" applyBorder="1"/>
    <xf numFmtId="167" fontId="0" fillId="0" borderId="0" xfId="0" applyNumberFormat="1" applyBorder="1"/>
    <xf numFmtId="0" fontId="1" fillId="13" borderId="0" xfId="0" applyFont="1" applyFill="1" applyBorder="1" applyAlignment="1">
      <alignment horizontal="left" vertical="center"/>
    </xf>
    <xf numFmtId="0" fontId="38" fillId="13" borderId="0" xfId="0" applyFont="1" applyFill="1" applyBorder="1" applyAlignment="1">
      <alignment horizontal="left" vertical="center" wrapText="1"/>
    </xf>
    <xf numFmtId="0" fontId="38" fillId="13" borderId="0" xfId="0" applyFont="1" applyFill="1" applyAlignment="1">
      <alignment horizontal="left" vertical="center" wrapText="1"/>
    </xf>
    <xf numFmtId="0" fontId="1" fillId="13" borderId="0" xfId="0" applyFont="1" applyFill="1" applyAlignment="1">
      <alignment horizontal="left" vertical="center"/>
    </xf>
    <xf numFmtId="49" fontId="0" fillId="13" borderId="75" xfId="0" applyNumberFormat="1" applyFill="1" applyBorder="1" applyAlignment="1">
      <alignment horizontal="left" vertical="top" wrapText="1"/>
    </xf>
    <xf numFmtId="49" fontId="0" fillId="13" borderId="12" xfId="0" applyNumberFormat="1" applyFill="1" applyBorder="1" applyAlignment="1">
      <alignment horizontal="left" vertical="top" wrapText="1"/>
    </xf>
    <xf numFmtId="49" fontId="0" fillId="13" borderId="25" xfId="0" applyNumberFormat="1" applyFill="1" applyBorder="1" applyAlignment="1">
      <alignment horizontal="left" vertical="top" wrapText="1"/>
    </xf>
    <xf numFmtId="0" fontId="0" fillId="0" borderId="0" xfId="0" applyFill="1" applyBorder="1" applyAlignment="1">
      <alignment horizontal="center" vertical="center" wrapText="1"/>
    </xf>
    <xf numFmtId="0" fontId="24" fillId="12" borderId="0" xfId="0" applyFont="1" applyFill="1" applyBorder="1" applyAlignment="1">
      <alignment horizontal="left" vertical="center" wrapText="1"/>
    </xf>
    <xf numFmtId="0" fontId="19" fillId="12" borderId="0" xfId="0" applyFont="1" applyFill="1" applyBorder="1" applyAlignment="1">
      <alignment horizontal="left" vertical="center" wrapText="1"/>
    </xf>
    <xf numFmtId="0" fontId="5" fillId="5" borderId="62" xfId="0" applyFont="1" applyFill="1" applyBorder="1" applyAlignment="1">
      <alignment horizontal="left" vertical="center"/>
    </xf>
    <xf numFmtId="0" fontId="5" fillId="5" borderId="62" xfId="0" applyFont="1" applyFill="1" applyBorder="1" applyAlignment="1">
      <alignment horizontal="left" vertical="center" wrapText="1"/>
    </xf>
    <xf numFmtId="0" fontId="29" fillId="15" borderId="0" xfId="0" applyFont="1" applyFill="1" applyAlignment="1">
      <alignment horizontal="left" wrapText="1"/>
    </xf>
    <xf numFmtId="0" fontId="0" fillId="15" borderId="0" xfId="0" applyFill="1" applyAlignment="1">
      <alignment horizontal="left" wrapText="1"/>
    </xf>
    <xf numFmtId="0" fontId="1" fillId="8" borderId="23" xfId="0" applyFont="1" applyFill="1" applyBorder="1" applyAlignment="1">
      <alignment horizontal="left" vertical="center" wrapText="1"/>
    </xf>
    <xf numFmtId="0" fontId="5" fillId="5" borderId="62" xfId="0" applyFont="1" applyFill="1" applyBorder="1" applyAlignment="1">
      <alignment horizontal="center" vertical="center" wrapText="1"/>
    </xf>
    <xf numFmtId="0" fontId="33" fillId="17" borderId="29" xfId="5" applyFont="1" applyFill="1" applyAlignment="1" applyProtection="1">
      <alignment horizontal="center" vertical="center" wrapText="1"/>
      <protection locked="0"/>
    </xf>
    <xf numFmtId="168" fontId="34" fillId="15" borderId="64" xfId="0" applyNumberFormat="1" applyFont="1" applyFill="1" applyBorder="1" applyAlignment="1">
      <alignment horizontal="center" vertical="center" wrapText="1"/>
    </xf>
    <xf numFmtId="0" fontId="5" fillId="0" borderId="0" xfId="0" applyFont="1" applyAlignment="1">
      <alignment horizontal="center"/>
    </xf>
    <xf numFmtId="0" fontId="40" fillId="0" borderId="36" xfId="0" applyFont="1" applyBorder="1" applyAlignment="1">
      <alignment horizontal="center" vertical="center" wrapText="1"/>
    </xf>
    <xf numFmtId="0" fontId="40" fillId="0" borderId="20" xfId="0" applyFont="1" applyBorder="1" applyAlignment="1">
      <alignment horizontal="center" vertical="center" wrapText="1"/>
    </xf>
    <xf numFmtId="0" fontId="6" fillId="8" borderId="37" xfId="0" applyFont="1" applyFill="1" applyBorder="1" applyAlignment="1">
      <alignment horizontal="left" vertical="center" wrapText="1"/>
    </xf>
    <xf numFmtId="0" fontId="6" fillId="8" borderId="38" xfId="0" applyFont="1" applyFill="1" applyBorder="1" applyAlignment="1">
      <alignment horizontal="left" vertical="center" wrapText="1"/>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37" fillId="10" borderId="0" xfId="0" applyFont="1" applyFill="1" applyAlignment="1">
      <alignment horizontal="center" vertical="center"/>
    </xf>
    <xf numFmtId="0" fontId="6" fillId="0" borderId="56" xfId="0" applyFont="1" applyFill="1" applyBorder="1" applyAlignment="1">
      <alignment horizontal="left" vertical="center" wrapText="1"/>
    </xf>
    <xf numFmtId="0" fontId="6" fillId="3" borderId="6" xfId="0" applyNumberFormat="1" applyFont="1" applyFill="1" applyBorder="1" applyAlignment="1">
      <alignment horizontal="left" vertical="center" wrapText="1"/>
    </xf>
    <xf numFmtId="0" fontId="6" fillId="3" borderId="7" xfId="0" applyNumberFormat="1" applyFont="1" applyFill="1" applyBorder="1" applyAlignment="1">
      <alignment horizontal="left" vertical="center" wrapText="1"/>
    </xf>
    <xf numFmtId="0" fontId="2" fillId="6" borderId="39" xfId="0" applyFont="1" applyFill="1" applyBorder="1" applyAlignment="1">
      <alignment horizontal="center" vertical="center"/>
    </xf>
    <xf numFmtId="0" fontId="2" fillId="6" borderId="40" xfId="0" applyFont="1" applyFill="1" applyBorder="1" applyAlignment="1">
      <alignment horizontal="center" vertical="center"/>
    </xf>
    <xf numFmtId="0" fontId="1" fillId="6" borderId="13"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3" fillId="13" borderId="29" xfId="3" applyAlignment="1" applyProtection="1">
      <alignment horizontal="left" vertical="center" wrapText="1"/>
      <protection locked="0"/>
    </xf>
    <xf numFmtId="0" fontId="1" fillId="3" borderId="6" xfId="0" applyFont="1" applyFill="1" applyBorder="1" applyAlignment="1">
      <alignment horizontal="left" vertical="center" wrapText="1"/>
    </xf>
    <xf numFmtId="0" fontId="1" fillId="3" borderId="8" xfId="0" applyFont="1" applyFill="1" applyBorder="1" applyAlignment="1">
      <alignment horizontal="left"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0" fillId="7" borderId="4"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7" borderId="17" xfId="0" applyFont="1" applyFill="1" applyBorder="1" applyAlignment="1">
      <alignment horizontal="left" vertical="center" wrapText="1"/>
    </xf>
    <xf numFmtId="0" fontId="0" fillId="7" borderId="5"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1" fillId="3" borderId="6"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11" borderId="6" xfId="0" applyFont="1" applyFill="1" applyBorder="1" applyAlignment="1">
      <alignment horizontal="center"/>
    </xf>
    <xf numFmtId="0" fontId="1" fillId="11" borderId="8" xfId="0" applyFont="1" applyFill="1" applyBorder="1" applyAlignment="1">
      <alignment horizontal="center"/>
    </xf>
    <xf numFmtId="0" fontId="1" fillId="3" borderId="26" xfId="0" applyFont="1" applyFill="1" applyBorder="1" applyAlignment="1">
      <alignment horizontal="left" vertical="center" wrapText="1"/>
    </xf>
    <xf numFmtId="0" fontId="1" fillId="3" borderId="36"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6" borderId="24"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28" xfId="0" applyFont="1" applyFill="1" applyBorder="1" applyAlignment="1">
      <alignment horizontal="left" vertical="center" wrapText="1"/>
    </xf>
    <xf numFmtId="0" fontId="0" fillId="7" borderId="10" xfId="0" applyFont="1" applyFill="1" applyBorder="1" applyAlignment="1">
      <alignment horizontal="left" vertical="center" wrapText="1"/>
    </xf>
    <xf numFmtId="0" fontId="0" fillId="7" borderId="9"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8" fillId="6" borderId="11"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1" fillId="3" borderId="5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0" fillId="7" borderId="26" xfId="0" applyFont="1" applyFill="1" applyBorder="1" applyAlignment="1">
      <alignment horizontal="left" vertical="center" wrapText="1"/>
    </xf>
    <xf numFmtId="0" fontId="0" fillId="7" borderId="20" xfId="0" applyFont="1" applyFill="1" applyBorder="1" applyAlignment="1">
      <alignment horizontal="left" vertical="center" wrapText="1"/>
    </xf>
    <xf numFmtId="0" fontId="13" fillId="13" borderId="47" xfId="3" applyBorder="1" applyAlignment="1" applyProtection="1">
      <alignment horizontal="left" vertical="center" wrapText="1"/>
      <protection locked="0"/>
    </xf>
    <xf numFmtId="0" fontId="13" fillId="13" borderId="68" xfId="3" applyBorder="1" applyAlignment="1" applyProtection="1">
      <alignment horizontal="left" vertical="center" wrapText="1"/>
      <protection locked="0"/>
    </xf>
    <xf numFmtId="0" fontId="1" fillId="3" borderId="24"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0" fillId="7" borderId="24" xfId="0" applyFont="1" applyFill="1" applyBorder="1" applyAlignment="1">
      <alignment horizontal="left" vertical="center" wrapText="1"/>
    </xf>
    <xf numFmtId="0" fontId="0" fillId="7" borderId="22" xfId="0" applyFont="1" applyFill="1" applyBorder="1" applyAlignment="1">
      <alignment horizontal="left" vertical="center" wrapText="1"/>
    </xf>
    <xf numFmtId="0" fontId="25" fillId="0" borderId="13" xfId="0" applyFont="1" applyBorder="1" applyAlignment="1">
      <alignment horizontal="center" vertical="center"/>
    </xf>
    <xf numFmtId="0" fontId="25" fillId="0" borderId="56" xfId="0" applyFont="1" applyBorder="1" applyAlignment="1">
      <alignment horizontal="center" vertical="center"/>
    </xf>
    <xf numFmtId="0" fontId="25" fillId="0" borderId="18" xfId="0" applyFont="1" applyBorder="1" applyAlignment="1">
      <alignment horizontal="center" vertical="center"/>
    </xf>
    <xf numFmtId="0" fontId="25" fillId="0" borderId="12" xfId="0" applyFont="1" applyBorder="1" applyAlignment="1">
      <alignment horizontal="center" vertical="center"/>
    </xf>
    <xf numFmtId="168" fontId="6" fillId="15" borderId="56" xfId="0" applyNumberFormat="1" applyFont="1" applyFill="1" applyBorder="1" applyAlignment="1">
      <alignment horizontal="center" vertical="center"/>
    </xf>
    <xf numFmtId="168" fontId="6" fillId="15" borderId="19" xfId="0" applyNumberFormat="1" applyFont="1" applyFill="1" applyBorder="1" applyAlignment="1">
      <alignment horizontal="center" vertical="center"/>
    </xf>
    <xf numFmtId="168" fontId="6" fillId="15" borderId="12" xfId="0" applyNumberFormat="1" applyFont="1" applyFill="1" applyBorder="1" applyAlignment="1">
      <alignment horizontal="center" vertical="center"/>
    </xf>
    <xf numFmtId="168" fontId="6" fillId="15" borderId="25"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0" fillId="7" borderId="13" xfId="0" applyFont="1" applyFill="1" applyBorder="1" applyAlignment="1">
      <alignment horizontal="left" vertical="center" wrapText="1"/>
    </xf>
    <xf numFmtId="0" fontId="0" fillId="7" borderId="57"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26" fillId="12" borderId="0" xfId="0" applyFont="1" applyFill="1" applyAlignment="1">
      <alignment horizontal="center" vertical="center"/>
    </xf>
    <xf numFmtId="0" fontId="1" fillId="12" borderId="0" xfId="0" applyFont="1" applyFill="1" applyAlignment="1">
      <alignment horizontal="center" vertical="center"/>
    </xf>
    <xf numFmtId="0" fontId="1" fillId="0" borderId="13" xfId="0" applyFont="1" applyBorder="1" applyAlignment="1">
      <alignment horizontal="center"/>
    </xf>
    <xf numFmtId="0" fontId="1" fillId="0" borderId="19" xfId="0" applyFont="1" applyBorder="1" applyAlignment="1">
      <alignment horizontal="center"/>
    </xf>
  </cellXfs>
  <cellStyles count="7">
    <cellStyle name="Forklarende tekst" xfId="4" builtinId="53" customBuiltin="1"/>
    <cellStyle name="Inndata" xfId="1" builtinId="20"/>
    <cellStyle name="Komma" xfId="6" builtinId="3"/>
    <cellStyle name="Kontrollcelle" xfId="3" builtinId="23" customBuiltin="1"/>
    <cellStyle name="Kontrollcelle 2" xfId="5" xr:uid="{00000000-0005-0000-0000-000003000000}"/>
    <cellStyle name="Normal" xfId="0" builtinId="0"/>
    <cellStyle name="Valuta" xfId="2" builtinId="4"/>
  </cellStyles>
  <dxfs count="0"/>
  <tableStyles count="0" defaultTableStyle="TableStyleMedium2" defaultPivotStyle="PivotStyleLight16"/>
  <colors>
    <mruColors>
      <color rgb="FFCCCC00"/>
      <color rgb="FFFF9900"/>
      <color rgb="FF61BEC3"/>
      <color rgb="FFFFD025"/>
      <color rgb="FFCCFF66"/>
      <color rgb="FF99FF99"/>
      <color rgb="FFC428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4" dropStyle="combo" dx="16" fmlaLink="'IKKE BRUK'!$C$33" fmlaRange="innbetalingsform" sel="4" val="0"/>
</file>

<file path=xl/ctrlProps/ctrlProp10.xml><?xml version="1.0" encoding="utf-8"?>
<formControlPr xmlns="http://schemas.microsoft.com/office/spreadsheetml/2009/9/main" objectType="Drop" dropStyle="combo" dx="16" fmlaRange="Enhet" sel="2" val="0"/>
</file>

<file path=xl/ctrlProps/ctrlProp11.xml><?xml version="1.0" encoding="utf-8"?>
<formControlPr xmlns="http://schemas.microsoft.com/office/spreadsheetml/2009/9/main" objectType="Drop" dropStyle="combo" dx="16" fmlaRange="Enhet" sel="0" val="0"/>
</file>

<file path=xl/ctrlProps/ctrlProp12.xml><?xml version="1.0" encoding="utf-8"?>
<formControlPr xmlns="http://schemas.microsoft.com/office/spreadsheetml/2009/9/main" objectType="Drop" dropStyle="combo" dx="16" fmlaRange="Enhet" sel="0" val="0"/>
</file>

<file path=xl/ctrlProps/ctrlProp13.xml><?xml version="1.0" encoding="utf-8"?>
<formControlPr xmlns="http://schemas.microsoft.com/office/spreadsheetml/2009/9/main" objectType="Drop" dropStyle="combo" dx="16" fmlaRange="Enhet" sel="0" val="0"/>
</file>

<file path=xl/ctrlProps/ctrlProp14.xml><?xml version="1.0" encoding="utf-8"?>
<formControlPr xmlns="http://schemas.microsoft.com/office/spreadsheetml/2009/9/main" objectType="Drop" dropStyle="combo" dx="16" fmlaRange="Enhet" sel="2" val="0"/>
</file>

<file path=xl/ctrlProps/ctrlProp15.xml><?xml version="1.0" encoding="utf-8"?>
<formControlPr xmlns="http://schemas.microsoft.com/office/spreadsheetml/2009/9/main" objectType="Drop" dropStyle="combo" dx="16" fmlaRange="Enhet" sel="2" val="0"/>
</file>

<file path=xl/ctrlProps/ctrlProp16.xml><?xml version="1.0" encoding="utf-8"?>
<formControlPr xmlns="http://schemas.microsoft.com/office/spreadsheetml/2009/9/main" objectType="Drop" dropStyle="combo" dx="16" fmlaRange="Enhet" sel="7" val="0"/>
</file>

<file path=xl/ctrlProps/ctrlProp17.xml><?xml version="1.0" encoding="utf-8"?>
<formControlPr xmlns="http://schemas.microsoft.com/office/spreadsheetml/2009/9/main" objectType="Drop" dropStyle="combo" dx="16" fmlaRange="Enhet" sel="7" val="2"/>
</file>

<file path=xl/ctrlProps/ctrlProp18.xml><?xml version="1.0" encoding="utf-8"?>
<formControlPr xmlns="http://schemas.microsoft.com/office/spreadsheetml/2009/9/main" objectType="Drop" dropStyle="combo" dx="16" fmlaRange="Enhet" sel="7" val="0"/>
</file>

<file path=xl/ctrlProps/ctrlProp19.xml><?xml version="1.0" encoding="utf-8"?>
<formControlPr xmlns="http://schemas.microsoft.com/office/spreadsheetml/2009/9/main" objectType="Drop" dropStyle="combo" dx="16" fmlaRange="Enhet" sel="3" val="2"/>
</file>

<file path=xl/ctrlProps/ctrlProp2.xml><?xml version="1.0" encoding="utf-8"?>
<formControlPr xmlns="http://schemas.microsoft.com/office/spreadsheetml/2009/9/main" objectType="Drop" dropLines="4" dropStyle="combo" dx="16" fmlaLink="'IKKE BRUK'!$C$22" fmlaRange="uttakstype" sel="4" val="0"/>
</file>

<file path=xl/ctrlProps/ctrlProp20.xml><?xml version="1.0" encoding="utf-8"?>
<formControlPr xmlns="http://schemas.microsoft.com/office/spreadsheetml/2009/9/main" objectType="Drop" dropStyle="combo" dx="16" fmlaRange="Enhet" sel="0" val="0"/>
</file>

<file path=xl/ctrlProps/ctrlProp21.xml><?xml version="1.0" encoding="utf-8"?>
<formControlPr xmlns="http://schemas.microsoft.com/office/spreadsheetml/2009/9/main" objectType="Drop" dropLines="4" dropStyle="combo" dx="16" fmlaLink="'IKKE BRUK'!$E$9" fmlaRange="Voll" sel="1" val="0"/>
</file>

<file path=xl/ctrlProps/ctrlProp22.xml><?xml version="1.0" encoding="utf-8"?>
<formControlPr xmlns="http://schemas.microsoft.com/office/spreadsheetml/2009/9/main" objectType="Drop" dropStyle="combo" dx="16" fmlaRange="Enhet" sel="4" val="0"/>
</file>

<file path=xl/ctrlProps/ctrlProp23.xml><?xml version="1.0" encoding="utf-8"?>
<formControlPr xmlns="http://schemas.microsoft.com/office/spreadsheetml/2009/9/main" objectType="Drop" dropStyle="combo" dx="16" fmlaRange="Enhet" sel="0" val="0"/>
</file>

<file path=xl/ctrlProps/ctrlProp24.xml><?xml version="1.0" encoding="utf-8"?>
<formControlPr xmlns="http://schemas.microsoft.com/office/spreadsheetml/2009/9/main" objectType="Drop" dropStyle="combo" dx="16" fmlaRange="Enhet" sel="10" val="2"/>
</file>

<file path=xl/ctrlProps/ctrlProp25.xml><?xml version="1.0" encoding="utf-8"?>
<formControlPr xmlns="http://schemas.microsoft.com/office/spreadsheetml/2009/9/main" objectType="Drop" dropStyle="combo" dx="16" fmlaRange="Enhet" sel="0" val="0"/>
</file>

<file path=xl/ctrlProps/ctrlProp26.xml><?xml version="1.0" encoding="utf-8"?>
<formControlPr xmlns="http://schemas.microsoft.com/office/spreadsheetml/2009/9/main" objectType="Drop" dropStyle="combo" dx="16" fmlaRange="Enhet" sel="0" val="0"/>
</file>

<file path=xl/ctrlProps/ctrlProp27.xml><?xml version="1.0" encoding="utf-8"?>
<formControlPr xmlns="http://schemas.microsoft.com/office/spreadsheetml/2009/9/main" objectType="Drop" dropStyle="combo" dx="16" fmlaRange="Enhet" sel="0" val="0"/>
</file>

<file path=xl/ctrlProps/ctrlProp28.xml><?xml version="1.0" encoding="utf-8"?>
<formControlPr xmlns="http://schemas.microsoft.com/office/spreadsheetml/2009/9/main" objectType="Drop" dropStyle="combo" dx="16" fmlaRange="Enhet" sel="6" val="2"/>
</file>

<file path=xl/ctrlProps/ctrlProp29.xml><?xml version="1.0" encoding="utf-8"?>
<formControlPr xmlns="http://schemas.microsoft.com/office/spreadsheetml/2009/9/main" objectType="Drop" dropStyle="combo" dx="16" fmlaRange="Enhet" sel="2" val="0"/>
</file>

<file path=xl/ctrlProps/ctrlProp3.xml><?xml version="1.0" encoding="utf-8"?>
<formControlPr xmlns="http://schemas.microsoft.com/office/spreadsheetml/2009/9/main" objectType="Drop" dropLines="4" dropStyle="combo" dx="16" fmlaRange="Drift" sel="4" val="0"/>
</file>

<file path=xl/ctrlProps/ctrlProp30.xml><?xml version="1.0" encoding="utf-8"?>
<formControlPr xmlns="http://schemas.microsoft.com/office/spreadsheetml/2009/9/main" objectType="Drop" dropStyle="combo" dx="16" fmlaRange="Enhet" sel="5" val="2"/>
</file>

<file path=xl/ctrlProps/ctrlProp31.xml><?xml version="1.0" encoding="utf-8"?>
<formControlPr xmlns="http://schemas.microsoft.com/office/spreadsheetml/2009/9/main" objectType="Drop" dropStyle="combo" dx="16" fmlaRange="Enhet" sel="10" val="2"/>
</file>

<file path=xl/ctrlProps/ctrlProp32.xml><?xml version="1.0" encoding="utf-8"?>
<formControlPr xmlns="http://schemas.microsoft.com/office/spreadsheetml/2009/9/main" objectType="Drop" dropStyle="combo" dx="16" fmlaRange="Enhet" sel="5" val="0"/>
</file>

<file path=xl/ctrlProps/ctrlProp33.xml><?xml version="1.0" encoding="utf-8"?>
<formControlPr xmlns="http://schemas.microsoft.com/office/spreadsheetml/2009/9/main" objectType="Drop" dropStyle="combo" dx="16" fmlaRange="Enhet" sel="5" val="0"/>
</file>

<file path=xl/ctrlProps/ctrlProp34.xml><?xml version="1.0" encoding="utf-8"?>
<formControlPr xmlns="http://schemas.microsoft.com/office/spreadsheetml/2009/9/main" objectType="Drop" dropStyle="combo" dx="16" fmlaRange="Enhet" sel="5" val="2"/>
</file>

<file path=xl/ctrlProps/ctrlProp35.xml><?xml version="1.0" encoding="utf-8"?>
<formControlPr xmlns="http://schemas.microsoft.com/office/spreadsheetml/2009/9/main" objectType="Drop" dropStyle="combo" dx="16" fmlaRange="Enhet" sel="0" val="0"/>
</file>

<file path=xl/ctrlProps/ctrlProp36.xml><?xml version="1.0" encoding="utf-8"?>
<formControlPr xmlns="http://schemas.microsoft.com/office/spreadsheetml/2009/9/main" objectType="Drop" dropStyle="combo" dx="16" fmlaRange="Enhet" sel="5" val="2"/>
</file>

<file path=xl/ctrlProps/ctrlProp37.xml><?xml version="1.0" encoding="utf-8"?>
<formControlPr xmlns="http://schemas.microsoft.com/office/spreadsheetml/2009/9/main" objectType="Drop" dropStyle="combo" dx="16" fmlaRange="Enhet" sel="5" val="0"/>
</file>

<file path=xl/ctrlProps/ctrlProp38.xml><?xml version="1.0" encoding="utf-8"?>
<formControlPr xmlns="http://schemas.microsoft.com/office/spreadsheetml/2009/9/main" objectType="Drop" dropStyle="combo" dx="16" fmlaRange="Enhet" sel="5" val="0"/>
</file>

<file path=xl/ctrlProps/ctrlProp39.xml><?xml version="1.0" encoding="utf-8"?>
<formControlPr xmlns="http://schemas.microsoft.com/office/spreadsheetml/2009/9/main" objectType="Drop" dropStyle="combo" dx="16" fmlaRange="Enhet" sel="0" val="0"/>
</file>

<file path=xl/ctrlProps/ctrlProp4.xml><?xml version="1.0" encoding="utf-8"?>
<formControlPr xmlns="http://schemas.microsoft.com/office/spreadsheetml/2009/9/main" objectType="Drop" dropStyle="combo" dx="16" fmlaRange="Enhet" sel="10" val="2"/>
</file>

<file path=xl/ctrlProps/ctrlProp40.xml><?xml version="1.0" encoding="utf-8"?>
<formControlPr xmlns="http://schemas.microsoft.com/office/spreadsheetml/2009/9/main" objectType="Drop" dropStyle="combo" dx="16" fmlaRange="Enhet" sel="4" val="0"/>
</file>

<file path=xl/ctrlProps/ctrlProp41.xml><?xml version="1.0" encoding="utf-8"?>
<formControlPr xmlns="http://schemas.microsoft.com/office/spreadsheetml/2009/9/main" objectType="Drop" dropStyle="combo" dx="16" fmlaRange="Enhet" sel="4" val="0"/>
</file>

<file path=xl/ctrlProps/ctrlProp42.xml><?xml version="1.0" encoding="utf-8"?>
<formControlPr xmlns="http://schemas.microsoft.com/office/spreadsheetml/2009/9/main" objectType="Drop" dropStyle="combo" dx="16" fmlaRange="Enhet" sel="4" val="0"/>
</file>

<file path=xl/ctrlProps/ctrlProp43.xml><?xml version="1.0" encoding="utf-8"?>
<formControlPr xmlns="http://schemas.microsoft.com/office/spreadsheetml/2009/9/main" objectType="Drop" dropStyle="combo" dx="16" fmlaRange="Enhet" sel="5" val="0"/>
</file>

<file path=xl/ctrlProps/ctrlProp44.xml><?xml version="1.0" encoding="utf-8"?>
<formControlPr xmlns="http://schemas.microsoft.com/office/spreadsheetml/2009/9/main" objectType="Drop" dropStyle="combo" dx="16" fmlaRange="Enhet" sel="9" val="0"/>
</file>

<file path=xl/ctrlProps/ctrlProp45.xml><?xml version="1.0" encoding="utf-8"?>
<formControlPr xmlns="http://schemas.microsoft.com/office/spreadsheetml/2009/9/main" objectType="Drop" dropStyle="combo" dx="16" fmlaRange="Enhet" sel="7" val="2"/>
</file>

<file path=xl/ctrlProps/ctrlProp46.xml><?xml version="1.0" encoding="utf-8"?>
<formControlPr xmlns="http://schemas.microsoft.com/office/spreadsheetml/2009/9/main" objectType="Drop" dropStyle="combo" dx="16" fmlaRange="Enhet" sel="3" val="0"/>
</file>

<file path=xl/ctrlProps/ctrlProp47.xml><?xml version="1.0" encoding="utf-8"?>
<formControlPr xmlns="http://schemas.microsoft.com/office/spreadsheetml/2009/9/main" objectType="Drop" dropStyle="combo" dx="16" fmlaRange="Enhet" sel="10" val="2"/>
</file>

<file path=xl/ctrlProps/ctrlProp48.xml><?xml version="1.0" encoding="utf-8"?>
<formControlPr xmlns="http://schemas.microsoft.com/office/spreadsheetml/2009/9/main" objectType="Drop" dropStyle="combo" dx="16" fmlaRange="Enhet" sel="0" val="0"/>
</file>

<file path=xl/ctrlProps/ctrlProp49.xml><?xml version="1.0" encoding="utf-8"?>
<formControlPr xmlns="http://schemas.microsoft.com/office/spreadsheetml/2009/9/main" objectType="Drop" dropStyle="combo" dx="16" fmlaRange="Enhet" sel="0" val="0"/>
</file>

<file path=xl/ctrlProps/ctrlProp5.xml><?xml version="1.0" encoding="utf-8"?>
<formControlPr xmlns="http://schemas.microsoft.com/office/spreadsheetml/2009/9/main" objectType="Drop" dropStyle="combo" dx="16" fmlaRange="Enhet" sel="2" val="0"/>
</file>

<file path=xl/ctrlProps/ctrlProp50.xml><?xml version="1.0" encoding="utf-8"?>
<formControlPr xmlns="http://schemas.microsoft.com/office/spreadsheetml/2009/9/main" objectType="Drop" dropStyle="combo" dx="16" fmlaRange="Enhet" sel="0" val="0"/>
</file>

<file path=xl/ctrlProps/ctrlProp51.xml><?xml version="1.0" encoding="utf-8"?>
<formControlPr xmlns="http://schemas.microsoft.com/office/spreadsheetml/2009/9/main" objectType="Drop" dropStyle="combo" dx="16" fmlaRange="Enhet" sel="0" val="0"/>
</file>

<file path=xl/ctrlProps/ctrlProp52.xml><?xml version="1.0" encoding="utf-8"?>
<formControlPr xmlns="http://schemas.microsoft.com/office/spreadsheetml/2009/9/main" objectType="Drop" dropStyle="combo" dx="16" fmlaRange="Enhet" sel="4" val="2"/>
</file>

<file path=xl/ctrlProps/ctrlProp53.xml><?xml version="1.0" encoding="utf-8"?>
<formControlPr xmlns="http://schemas.microsoft.com/office/spreadsheetml/2009/9/main" objectType="Drop" dropStyle="combo" dx="16" fmlaRange="Enhet" sel="0" val="0"/>
</file>

<file path=xl/ctrlProps/ctrlProp54.xml><?xml version="1.0" encoding="utf-8"?>
<formControlPr xmlns="http://schemas.microsoft.com/office/spreadsheetml/2009/9/main" objectType="Drop" dropStyle="combo" dx="16" fmlaRange="Enhet" sel="0" val="0"/>
</file>

<file path=xl/ctrlProps/ctrlProp6.xml><?xml version="1.0" encoding="utf-8"?>
<formControlPr xmlns="http://schemas.microsoft.com/office/spreadsheetml/2009/9/main" objectType="Drop" dropStyle="combo" dx="16" fmlaRange="Enhet" sel="4" val="0"/>
</file>

<file path=xl/ctrlProps/ctrlProp7.xml><?xml version="1.0" encoding="utf-8"?>
<formControlPr xmlns="http://schemas.microsoft.com/office/spreadsheetml/2009/9/main" objectType="Drop" dropStyle="combo" dx="16" fmlaRange="Enhet" sel="9" val="2"/>
</file>

<file path=xl/ctrlProps/ctrlProp8.xml><?xml version="1.0" encoding="utf-8"?>
<formControlPr xmlns="http://schemas.microsoft.com/office/spreadsheetml/2009/9/main" objectType="Drop" dropStyle="combo" dx="16" fmlaRange="Enhet" sel="9" val="2"/>
</file>

<file path=xl/ctrlProps/ctrlProp9.xml><?xml version="1.0" encoding="utf-8"?>
<formControlPr xmlns="http://schemas.microsoft.com/office/spreadsheetml/2009/9/main" objectType="Drop" dropStyle="combo" dx="16" fmlaRange="Enhet" sel="9" val="2"/>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9526</xdr:rowOff>
    </xdr:from>
    <xdr:to>
      <xdr:col>10</xdr:col>
      <xdr:colOff>0</xdr:colOff>
      <xdr:row>116</xdr:row>
      <xdr:rowOff>43962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 y="9526"/>
          <a:ext cx="5925283" cy="2194193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b="1" u="sng">
              <a:solidFill>
                <a:srgbClr val="C428B1"/>
              </a:solidFill>
            </a:rPr>
            <a:t>(Kapittel 5 av veileder</a:t>
          </a:r>
          <a:r>
            <a:rPr lang="nb-NO" sz="1000" b="1" u="sng" baseline="0">
              <a:solidFill>
                <a:srgbClr val="C428B1"/>
              </a:solidFill>
            </a:rPr>
            <a:t> for økonomisk sikkerhet)</a:t>
          </a:r>
          <a:endParaRPr lang="nb-NO" sz="1000" b="1" u="sng">
            <a:solidFill>
              <a:srgbClr val="C428B1"/>
            </a:solidFill>
          </a:endParaRPr>
        </a:p>
        <a:p>
          <a:r>
            <a:rPr lang="nb-NO" sz="1000" b="1" u="sng"/>
            <a:t>Generelle krav:</a:t>
          </a:r>
        </a:p>
        <a:p>
          <a:endParaRPr lang="nb-NO" sz="1000" b="1" u="sng"/>
        </a:p>
        <a:p>
          <a:r>
            <a:rPr lang="nb-NO" sz="1000" b="1" u="sng">
              <a:solidFill>
                <a:srgbClr val="FF0000"/>
              </a:solidFill>
            </a:rPr>
            <a:t>Viktig:</a:t>
          </a:r>
        </a:p>
        <a:p>
          <a:r>
            <a:rPr lang="nb-NO" sz="1000" b="1" u="sng">
              <a:solidFill>
                <a:srgbClr val="FF0000"/>
              </a:solidFill>
            </a:rPr>
            <a:t>Ikke alle punktene er relevant for alle uttak</a:t>
          </a:r>
          <a:r>
            <a:rPr lang="nb-NO" sz="1000" b="1" u="sng" baseline="0">
              <a:solidFill>
                <a:srgbClr val="FF0000"/>
              </a:solidFill>
            </a:rPr>
            <a:t> - v</a:t>
          </a:r>
          <a:r>
            <a:rPr lang="nb-NO" sz="1000" b="1" u="sng">
              <a:solidFill>
                <a:srgbClr val="FF0000"/>
              </a:solidFill>
            </a:rPr>
            <a:t>ed mange uttak vil kun massehåndtering og arrondering</a:t>
          </a:r>
          <a:r>
            <a:rPr lang="nb-NO" sz="1000" b="1" u="sng" baseline="0">
              <a:solidFill>
                <a:srgbClr val="FF0000"/>
              </a:solidFill>
            </a:rPr>
            <a:t> være aktuelt. </a:t>
          </a:r>
          <a:r>
            <a:rPr lang="nb-NO" sz="1000" b="1" u="sng">
              <a:solidFill>
                <a:srgbClr val="FF0000"/>
              </a:solidFill>
            </a:rPr>
            <a:t>Dette er et hjelpemiddel, og målsetningen er å få en begrunnet vurdering rundt kostnadene ved avslutningen av massetak</a:t>
          </a:r>
        </a:p>
        <a:p>
          <a:endParaRPr lang="nb-NO" sz="1000" b="1" u="sng"/>
        </a:p>
        <a:p>
          <a:endParaRPr lang="nb-NO" sz="1000" b="1" u="sng"/>
        </a:p>
        <a:p>
          <a:r>
            <a:rPr lang="nb-NO" sz="1200" b="1" u="sng"/>
            <a:t>Fremgangsmåte for utfylling</a:t>
          </a:r>
          <a:r>
            <a:rPr lang="nb-NO" sz="1200" b="1" u="sng" baseline="0"/>
            <a:t> av skjema.</a:t>
          </a:r>
        </a:p>
        <a:p>
          <a:r>
            <a:rPr lang="nb-NO" sz="1200" b="0" u="none"/>
            <a:t>Regnearket er oppdelt </a:t>
          </a:r>
          <a:r>
            <a:rPr lang="nb-NO" sz="1200" b="0" u="none" baseline="0"/>
            <a:t>ulike faner som representerer prosesser ved oppryddingen av uttaksstedet. </a:t>
          </a:r>
        </a:p>
        <a:p>
          <a:endParaRPr lang="nb-NO" sz="1200" b="0" u="none" baseline="0"/>
        </a:p>
        <a:p>
          <a:r>
            <a:rPr lang="nb-NO" sz="1200" b="0" u="none" baseline="0"/>
            <a:t>"Oppsummering" samler alle opplysningene tidligere gitt i de øvrige fanene/prosessene. Det eneste som er redigerbart   i denne fanen er </a:t>
          </a:r>
          <a:r>
            <a:rPr lang="nb-NO" sz="1200" b="0" i="1" u="none" baseline="0"/>
            <a:t>indirekte kostnader</a:t>
          </a:r>
          <a:r>
            <a:rPr lang="nb-NO" sz="1200" b="0" u="none" baseline="0"/>
            <a:t>, som settes som en prosentsats av de direkte kostnadene. Her inngår f.eks kostnader for innleide konsulenttjenester eller andre tjenester som de øvrige fanene/kategoriene ikke tar stilling til. Dersom prisene gitt i senere utgiftsposter er interne kost-priser, må prosentsatsen justeres slik at prisene tilsvarer markedspriser. </a:t>
          </a:r>
        </a:p>
        <a:p>
          <a:endParaRPr lang="nb-NO" sz="1200" b="0" u="none" baseline="0"/>
        </a:p>
        <a:p>
          <a:r>
            <a:rPr lang="nb-NO" sz="1200" b="0" u="none" baseline="0"/>
            <a:t>"Grunnlagsdata" er den første fanen som </a:t>
          </a:r>
          <a:r>
            <a:rPr lang="nb-NO" sz="1200" b="1" u="none" baseline="0"/>
            <a:t>skal</a:t>
          </a:r>
          <a:r>
            <a:rPr lang="nb-NO" sz="1200" b="0" u="none" baseline="0"/>
            <a:t> fylles ut i sin helhet. Her skal  generell kontaktinformasjon for tiltakshaver/firma og skjema-utfyller samt kort informasjon om uttaket fylles inn. </a:t>
          </a:r>
        </a:p>
        <a:p>
          <a:endParaRPr lang="nb-NO" sz="1200" b="0" u="none" baseline="0"/>
        </a:p>
        <a:p>
          <a:r>
            <a:rPr lang="nb-NO" sz="1200" b="0" u="none" baseline="0"/>
            <a:t>Deretter velges fanene "Fjerning av konstruksjoner", "Massehåndtering og arrondering", "Annen varig sikring" og "Andre dir. avslutningskostnader" avhengig av hvike arbeidsoperajoner som er nødvendig. Hver av fanene åpner for tilføyelse av utgiftsposter som ikke allerede er oppgitt i regnearket. </a:t>
          </a:r>
        </a:p>
        <a:p>
          <a:endParaRPr lang="nb-NO" sz="1200" b="0" u="none" baseline="0"/>
        </a:p>
        <a:p>
          <a:r>
            <a:rPr lang="nb-NO" sz="1200" b="1" u="none" baseline="0"/>
            <a:t>Alle nedtrekksmenyer og hvite ruter er redigerbare i regnearket!</a:t>
          </a:r>
          <a:endParaRPr lang="nb-NO" sz="1200" b="1" u="sng"/>
        </a:p>
        <a:p>
          <a:endParaRPr lang="nb-NO" sz="1000" b="1" u="sng"/>
        </a:p>
        <a:p>
          <a:endParaRPr lang="nb-NO" sz="1000" b="1" u="sng"/>
        </a:p>
        <a:p>
          <a:endParaRPr lang="nb-NO" sz="1000" b="1"/>
        </a:p>
        <a:p>
          <a:r>
            <a:rPr lang="nb-NO" sz="1000" b="1"/>
            <a:t>Den økonomiske sikkerhetstillelsen skal være tilstrekkelig til å dekke tiltakshavers</a:t>
          </a:r>
        </a:p>
        <a:p>
          <a:r>
            <a:rPr lang="nb-NO" sz="1000" b="1"/>
            <a:t>kostnader for å oppfylle sikrings- og oppryddingsplikten. Planlagt sikring og opprydding</a:t>
          </a:r>
        </a:p>
        <a:p>
          <a:r>
            <a:rPr lang="nb-NO" sz="1000" b="1"/>
            <a:t>under og etter endt drift skal være beskrevet i driftsplanen med tilhørende avslutningsplan.</a:t>
          </a:r>
        </a:p>
        <a:p>
          <a:r>
            <a:rPr lang="nb-NO" sz="1000" b="1"/>
            <a:t>Driftsplanen skal være i samsvar med DMFs veileder for utarbeidelse av driftsplan, og skal</a:t>
          </a:r>
        </a:p>
        <a:p>
          <a:r>
            <a:rPr lang="nb-NO" sz="1000" b="1"/>
            <a:t>omfatte en konkret plan for uttak av forekomsten, inkludert en plan for avslutning av</a:t>
          </a:r>
        </a:p>
        <a:p>
          <a:r>
            <a:rPr lang="nb-NO" sz="1000" b="1"/>
            <a:t>uttaket (avslutningsplan).</a:t>
          </a:r>
        </a:p>
        <a:p>
          <a:endParaRPr lang="nb-NO" sz="1000" b="1"/>
        </a:p>
        <a:p>
          <a:r>
            <a:rPr lang="nb-NO" sz="1000" b="1"/>
            <a:t>Avslutningsplanen skal beskrive hvordan uttaket skal istandsettes etter at ressursen er</a:t>
          </a:r>
        </a:p>
        <a:p>
          <a:r>
            <a:rPr lang="nb-NO" sz="1000" b="1"/>
            <a:t>ferdig utdrevet, slik at området tilrettelegges for planlagt etterbruk. Driftsplanen med</a:t>
          </a:r>
        </a:p>
        <a:p>
          <a:r>
            <a:rPr lang="nb-NO" sz="1000" b="1"/>
            <a:t>tilhørende avslutningsplan skal beskrive hvordan kravet om varig sikring og nødvendig</a:t>
          </a:r>
        </a:p>
        <a:p>
          <a:r>
            <a:rPr lang="nb-NO" sz="1000" b="1"/>
            <a:t>opprydding skal oppfylles.</a:t>
          </a:r>
        </a:p>
        <a:p>
          <a:endParaRPr lang="nb-NO" sz="1000" b="1"/>
        </a:p>
        <a:p>
          <a:r>
            <a:rPr lang="nb-NO" sz="1000" b="1"/>
            <a:t>Ved vurdering av den økonomiske sikkerhetstillelsens størrelse skal det legges vekt på</a:t>
          </a:r>
        </a:p>
        <a:p>
          <a:r>
            <a:rPr lang="nb-NO" sz="1000" b="1"/>
            <a:t>uttakets kompleksitet, massetype, potensiell forurensningsfare, underjords- eller</a:t>
          </a:r>
        </a:p>
        <a:p>
          <a:r>
            <a:rPr lang="nb-NO" sz="1000" b="1"/>
            <a:t>dagbruddsdrift, beliggenhet, lokal beskaffenhet mv.</a:t>
          </a:r>
        </a:p>
        <a:p>
          <a:endParaRPr lang="nb-NO" sz="1000" b="1"/>
        </a:p>
        <a:p>
          <a:r>
            <a:rPr lang="nb-NO" sz="1000" b="1"/>
            <a:t>Mineralloven legger opp til at det skal ryddes og sikres mest mulig under driften, slik at</a:t>
          </a:r>
        </a:p>
        <a:p>
          <a:r>
            <a:rPr lang="nb-NO" sz="1000" b="1"/>
            <a:t>minst mulig oppryddingsarbeid gjenstår etter endt drift. Hvis det er hensiktsmessig kan</a:t>
          </a:r>
        </a:p>
        <a:p>
          <a:r>
            <a:rPr lang="nb-NO" sz="1000" b="1"/>
            <a:t>uttakets drift deles inn i fremtidige etapper, som også er sikrings- og oppryddingsmessige</a:t>
          </a:r>
        </a:p>
        <a:p>
          <a:r>
            <a:rPr lang="nb-NO" sz="1000" b="1"/>
            <a:t>naturlige etapper.</a:t>
          </a:r>
        </a:p>
        <a:p>
          <a:endParaRPr lang="nb-NO" sz="1000" b="1"/>
        </a:p>
        <a:p>
          <a:r>
            <a:rPr lang="nb-NO" sz="1000" b="1">
              <a:solidFill>
                <a:srgbClr val="FF0000"/>
              </a:solidFill>
            </a:rPr>
            <a:t>DMF legger til grunn at størrelsen på den økonomiske sikkerhetsstillelsen beregnes ut fra</a:t>
          </a:r>
        </a:p>
        <a:p>
          <a:r>
            <a:rPr lang="nb-NO" sz="1000" b="1">
              <a:solidFill>
                <a:srgbClr val="FF0000"/>
              </a:solidFill>
            </a:rPr>
            <a:t>kostnaden for sikring og opprydding av det areal som til enhver tid er åpent i</a:t>
          </a:r>
        </a:p>
        <a:p>
          <a:r>
            <a:rPr lang="nb-NO" sz="1000" b="1">
              <a:solidFill>
                <a:srgbClr val="FF0000"/>
              </a:solidFill>
            </a:rPr>
            <a:t>driftsperioden.</a:t>
          </a:r>
        </a:p>
        <a:p>
          <a:endParaRPr lang="nb-NO" sz="1000" b="1">
            <a:solidFill>
              <a:srgbClr val="FF0000"/>
            </a:solidFill>
          </a:endParaRPr>
        </a:p>
        <a:p>
          <a:r>
            <a:rPr lang="nb-NO" sz="1000" b="1">
              <a:solidFill>
                <a:srgbClr val="FF0000"/>
              </a:solidFill>
            </a:rPr>
            <a:t>Med åpent areal menes det areal som er avdekket, utdrevne arealer og områder hvor det</a:t>
          </a:r>
        </a:p>
        <a:p>
          <a:r>
            <a:rPr lang="nb-NO" sz="1000" b="1">
              <a:solidFill>
                <a:srgbClr val="FF0000"/>
              </a:solidFill>
            </a:rPr>
            <a:t>pågår uttak og/eller annen driftsmessig aktivitet som medfører at området må</a:t>
          </a:r>
        </a:p>
        <a:p>
          <a:r>
            <a:rPr lang="nb-NO" sz="1000" b="1">
              <a:solidFill>
                <a:srgbClr val="FF0000"/>
              </a:solidFill>
            </a:rPr>
            <a:t>istandsettes. Størrelsen på arealet skal fremkomme av driftsplanen og er normalt en</a:t>
          </a:r>
        </a:p>
        <a:p>
          <a:r>
            <a:rPr lang="nb-NO" sz="1000" b="1">
              <a:solidFill>
                <a:srgbClr val="FF0000"/>
              </a:solidFill>
            </a:rPr>
            <a:t>uttaksetappe.</a:t>
          </a:r>
        </a:p>
        <a:p>
          <a:endParaRPr lang="nb-NO" sz="1000" b="1"/>
        </a:p>
        <a:p>
          <a:r>
            <a:rPr lang="nb-NO" sz="1000" b="1" u="sng"/>
            <a:t>Kostnadselementer for beregning av sikkerhetsstillelsen</a:t>
          </a:r>
        </a:p>
        <a:p>
          <a:r>
            <a:rPr lang="nb-NO" sz="1000" b="1"/>
            <a:t>Kostnaden for gjennomføring av godkjente avslutningstiltak vil være avhengig av type og</a:t>
          </a:r>
        </a:p>
        <a:p>
          <a:r>
            <a:rPr lang="nb-NO" sz="1000" b="1"/>
            <a:t>kompleksitet av drift. I tillegg kan ulike naturgitte forhold og uforutsette faktorer ha</a:t>
          </a:r>
        </a:p>
        <a:p>
          <a:r>
            <a:rPr lang="nb-NO" sz="1000" b="1"/>
            <a:t>betydning.</a:t>
          </a:r>
        </a:p>
        <a:p>
          <a:endParaRPr lang="nb-NO" sz="1000" b="1"/>
        </a:p>
        <a:p>
          <a:r>
            <a:rPr lang="nb-NO" sz="1000" b="1">
              <a:solidFill>
                <a:srgbClr val="FF0000"/>
              </a:solidFill>
            </a:rPr>
            <a:t>DMF legger til grunn at størrelsen på den økonomiske sikkerhetsstillelsen må dekke</a:t>
          </a:r>
        </a:p>
        <a:p>
          <a:r>
            <a:rPr lang="nb-NO" sz="1000" b="1">
              <a:solidFill>
                <a:srgbClr val="FF0000"/>
              </a:solidFill>
            </a:rPr>
            <a:t>kostnadene ved å engasjere tredjepart for gjennomføring av avslutningstiltakene ved en</a:t>
          </a:r>
        </a:p>
        <a:p>
          <a:r>
            <a:rPr lang="nb-NO" sz="1000" b="1">
              <a:solidFill>
                <a:srgbClr val="FF0000"/>
              </a:solidFill>
            </a:rPr>
            <a:t>eventuell konkurs eller tvangsavslutning.</a:t>
          </a:r>
        </a:p>
        <a:p>
          <a:endParaRPr lang="nb-NO" sz="1000" b="1">
            <a:solidFill>
              <a:srgbClr val="FF0000"/>
            </a:solidFill>
          </a:endParaRPr>
        </a:p>
        <a:p>
          <a:r>
            <a:rPr lang="nb-NO" sz="1000" b="1">
              <a:solidFill>
                <a:srgbClr val="FF0000"/>
              </a:solidFill>
            </a:rPr>
            <a:t>Det vil si at det skal benyttes enhetspriser som tilsvarer markedspriser for gjennomføring</a:t>
          </a:r>
        </a:p>
        <a:p>
          <a:r>
            <a:rPr lang="nb-NO" sz="1000" b="1">
              <a:solidFill>
                <a:srgbClr val="FF0000"/>
              </a:solidFill>
            </a:rPr>
            <a:t>av tiltakene på det tidspunkt kostnadsberegningene gjennomføres.</a:t>
          </a:r>
        </a:p>
        <a:p>
          <a:endParaRPr lang="nb-NO" sz="1000" b="1"/>
        </a:p>
        <a:p>
          <a:r>
            <a:rPr lang="nb-NO" sz="1000" b="1"/>
            <a:t>Ved beregning av størrelse på den økonomiske sikkerhetsstillelsen skal det tas</a:t>
          </a:r>
        </a:p>
        <a:p>
          <a:r>
            <a:rPr lang="nb-NO" sz="1000" b="1"/>
            <a:t>utgangspunkt i følgende forhold:</a:t>
          </a:r>
        </a:p>
        <a:p>
          <a:r>
            <a:rPr lang="nb-NO" sz="1000" b="1"/>
            <a:t>- Omfang av konstruksjoner som må fjernes eller utbedres for etterbruk</a:t>
          </a:r>
        </a:p>
        <a:p>
          <a:r>
            <a:rPr lang="nb-NO" sz="1000" b="1"/>
            <a:t>- Areal som krever utbedring, planering og beplanting</a:t>
          </a:r>
        </a:p>
        <a:p>
          <a:r>
            <a:rPr lang="nb-NO" sz="1000" b="1"/>
            <a:t>- Volum masser som må tilbakefylles og planeres</a:t>
          </a:r>
        </a:p>
        <a:p>
          <a:r>
            <a:rPr lang="nb-NO" sz="1000" b="1"/>
            <a:t>- Areal med spesielle oppryddingsbehov eller materialhåndteringskrav, som tetting av dagåpninger og underjordsrom, sanering av avfall og forurenset masse, drenering og vannbehandling etc.</a:t>
          </a:r>
        </a:p>
        <a:p>
          <a:r>
            <a:rPr lang="nb-NO" sz="1000" b="1"/>
            <a:t>-</a:t>
          </a:r>
          <a:r>
            <a:rPr lang="nb-NO" sz="1000" b="1" baseline="0"/>
            <a:t> </a:t>
          </a:r>
          <a:r>
            <a:rPr lang="nb-NO" sz="1000" b="1"/>
            <a:t>Omfang av tiltak for å ivareta krav om varig sikring</a:t>
          </a:r>
        </a:p>
        <a:p>
          <a:endParaRPr lang="nb-NO" sz="1000" b="1"/>
        </a:p>
        <a:p>
          <a:r>
            <a:rPr lang="nb-NO" sz="1000" b="1"/>
            <a:t>Totalbeløpet som angir størrelsen på den økonomiske sikkerhetsstillelsen beregnes ved å</a:t>
          </a:r>
        </a:p>
        <a:p>
          <a:r>
            <a:rPr lang="nb-NO" sz="1000" b="1"/>
            <a:t>summere alle direkte og indirekte kostnader for å tilfredsstille tiltakshavers forpliktelser.</a:t>
          </a:r>
        </a:p>
        <a:p>
          <a:endParaRPr lang="nb-NO" sz="1000" b="1"/>
        </a:p>
        <a:p>
          <a:r>
            <a:rPr lang="nb-NO" sz="1000" b="1" u="sng"/>
            <a:t>Direkte avslutningskostnader</a:t>
          </a:r>
        </a:p>
        <a:p>
          <a:r>
            <a:rPr lang="nb-NO" sz="1000" b="1"/>
            <a:t>Direkte avslutningskostnader omfatter følgende kostnadselementer:</a:t>
          </a:r>
        </a:p>
        <a:p>
          <a:r>
            <a:rPr lang="nb-NO" sz="1000" b="1"/>
            <a:t>-</a:t>
          </a:r>
          <a:r>
            <a:rPr lang="nb-NO" sz="1000" b="1" baseline="0"/>
            <a:t> </a:t>
          </a:r>
          <a:r>
            <a:rPr lang="nb-NO" sz="1000" b="1"/>
            <a:t>Fjerning (rivning og deponering) av konstruksjoner</a:t>
          </a:r>
        </a:p>
        <a:p>
          <a:r>
            <a:rPr lang="nb-NO" sz="1000" b="1"/>
            <a:t>-</a:t>
          </a:r>
          <a:r>
            <a:rPr lang="nb-NO" sz="1000" b="1" baseline="0"/>
            <a:t> </a:t>
          </a:r>
          <a:r>
            <a:rPr lang="nb-NO" sz="1000" b="1"/>
            <a:t>Massehåndtering og arrondering</a:t>
          </a:r>
        </a:p>
        <a:p>
          <a:r>
            <a:rPr lang="nb-NO" sz="1000" b="1"/>
            <a:t>-</a:t>
          </a:r>
          <a:r>
            <a:rPr lang="nb-NO" sz="1000" b="1" baseline="0"/>
            <a:t> </a:t>
          </a:r>
          <a:r>
            <a:rPr lang="nb-NO" sz="1000" b="1"/>
            <a:t>Annen varig sikring</a:t>
          </a:r>
        </a:p>
        <a:p>
          <a:r>
            <a:rPr lang="nb-NO" sz="1000" b="1"/>
            <a:t>-</a:t>
          </a:r>
          <a:r>
            <a:rPr lang="nb-NO" sz="1000" b="1" baseline="0"/>
            <a:t> </a:t>
          </a:r>
          <a:r>
            <a:rPr lang="nb-NO" sz="1000" b="1"/>
            <a:t>Beplanting</a:t>
          </a:r>
        </a:p>
        <a:p>
          <a:r>
            <a:rPr lang="nb-NO" sz="1000" b="1"/>
            <a:t>-</a:t>
          </a:r>
          <a:r>
            <a:rPr lang="nb-NO" sz="1000" b="1" baseline="0"/>
            <a:t> </a:t>
          </a:r>
          <a:r>
            <a:rPr lang="nb-NO" sz="1000" b="1"/>
            <a:t>Andre direkte kostnader</a:t>
          </a:r>
        </a:p>
        <a:p>
          <a:endParaRPr lang="nb-NO" sz="1000" b="1"/>
        </a:p>
        <a:p>
          <a:r>
            <a:rPr lang="nb-NO" sz="1000" b="1" i="1"/>
            <a:t>Fjerning (rivning og demontering) av kontruksjoner</a:t>
          </a:r>
        </a:p>
        <a:p>
          <a:r>
            <a:rPr lang="nb-NO" sz="1000" b="1"/>
            <a:t>Eventuelle konstruksjoner på området skal fjernes så fremt de ikke inngår i den planlagte</a:t>
          </a:r>
        </a:p>
        <a:p>
          <a:r>
            <a:rPr lang="nb-NO" sz="1000" b="1"/>
            <a:t>etterbruken.</a:t>
          </a:r>
        </a:p>
        <a:p>
          <a:r>
            <a:rPr lang="nb-NO" sz="1000" b="1"/>
            <a:t>Fjerning av konstruksjoner omfatter utarbeidelse av riveplan, demontering av</a:t>
          </a:r>
        </a:p>
        <a:p>
          <a:r>
            <a:rPr lang="nb-NO" sz="1000" b="1"/>
            <a:t>konstruksjoner samt deponering av rivemasse. Deponikostnader må beregnes for levering</a:t>
          </a:r>
        </a:p>
        <a:p>
          <a:r>
            <a:rPr lang="nb-NO" sz="1000" b="1"/>
            <a:t>til godkjent deponi. I noen tilfeller kan konstruksjoner i grunnen som fundamenter, rør og</a:t>
          </a:r>
        </a:p>
        <a:p>
          <a:r>
            <a:rPr lang="nb-NO" sz="1000" b="1"/>
            <a:t>ledninger bli liggende, dersom dette er forenlig med godkjent etterbruk av området.</a:t>
          </a:r>
        </a:p>
        <a:p>
          <a:r>
            <a:rPr lang="nb-NO" sz="1000" b="1"/>
            <a:t>Tiltakshaver må i slike tilfeller utarbeide et oppdatert kart som viser gjenværende</a:t>
          </a:r>
        </a:p>
        <a:p>
          <a:r>
            <a:rPr lang="nb-NO" sz="1000" b="1"/>
            <a:t>konstruksjoner på eiendommen etter avsluttet drift.</a:t>
          </a:r>
        </a:p>
        <a:p>
          <a:endParaRPr lang="nb-NO" sz="1000" b="1"/>
        </a:p>
        <a:p>
          <a:r>
            <a:rPr lang="nb-NO" sz="1000" b="1" i="1"/>
            <a:t>Massehåndtering og arrondering</a:t>
          </a:r>
        </a:p>
        <a:p>
          <a:r>
            <a:rPr lang="nb-NO" sz="1000" b="1"/>
            <a:t>Kostnader knyttet til alle typer gravearbeider og massehåndtering skal inkluderes.</a:t>
          </a:r>
        </a:p>
        <a:p>
          <a:r>
            <a:rPr lang="nb-NO" sz="1000" b="1"/>
            <a:t>Areal med planerings- og arronderingsbehov skal vurderes. Området skal planeres og</a:t>
          </a:r>
        </a:p>
        <a:p>
          <a:r>
            <a:rPr lang="nb-NO" sz="1000" b="1"/>
            <a:t>arronderes slik at det sikres og klargjøres for planlagt etterbruk. Kostnad forbundet med</a:t>
          </a:r>
        </a:p>
        <a:p>
          <a:r>
            <a:rPr lang="nb-NO" sz="1000" b="1"/>
            <a:t>planering av stedlige overskuddsmasser skal beregnes. I tillegg må behov og kostnad for</a:t>
          </a:r>
        </a:p>
        <a:p>
          <a:r>
            <a:rPr lang="nb-NO" sz="1000" b="1"/>
            <a:t>tilførsel av masse, inkludert matjord eller annet toppdekke, vurderes. Nødvendig volum av</a:t>
          </a:r>
        </a:p>
        <a:p>
          <a:r>
            <a:rPr lang="nb-NO" sz="1000" b="1"/>
            <a:t>ulike materialtyper og enhetspriser skal inngå i beregningene.</a:t>
          </a:r>
        </a:p>
        <a:p>
          <a:endParaRPr lang="nb-NO" sz="1000" b="1"/>
        </a:p>
        <a:p>
          <a:r>
            <a:rPr lang="nb-NO" sz="1000" b="1" i="1"/>
            <a:t>Annen varig sikring</a:t>
          </a:r>
        </a:p>
        <a:p>
          <a:r>
            <a:rPr lang="nb-NO" sz="1000" b="1"/>
            <a:t>I henhold til mineralloven skal området være varig sikret når arbeidene avsluttes. DMF</a:t>
          </a:r>
        </a:p>
        <a:p>
          <a:r>
            <a:rPr lang="nb-NO" sz="1000" b="1"/>
            <a:t>vurderer etablering av sikringsvoller og arrondering av skråninger som varig sikring. Det kan</a:t>
          </a:r>
        </a:p>
        <a:p>
          <a:r>
            <a:rPr lang="nb-NO" sz="1000" b="1"/>
            <a:t>også være behov for sprengning av for eksempel sikringshyller eller rensk av bratte</a:t>
          </a:r>
        </a:p>
        <a:p>
          <a:r>
            <a:rPr lang="nb-NO" sz="1000" b="1"/>
            <a:t>fjellvegger.</a:t>
          </a:r>
        </a:p>
        <a:p>
          <a:r>
            <a:rPr lang="nb-NO" sz="1000" b="1"/>
            <a:t>I noen tilfeller kan det være behov for å etablere sikringsgjerder. Gjerder uten avtale om</a:t>
          </a:r>
        </a:p>
        <a:p>
          <a:r>
            <a:rPr lang="nb-NO" sz="1000" b="1"/>
            <a:t>fremtidig vedlikehold vurderes normalt ikke som varig sikring.</a:t>
          </a:r>
        </a:p>
        <a:p>
          <a:r>
            <a:rPr lang="nb-NO" sz="1000" b="1"/>
            <a:t>Det kan også være behov for sikring/tetting av rom under jord, sikring/tetting av</a:t>
          </a:r>
        </a:p>
        <a:p>
          <a:r>
            <a:rPr lang="nb-NO" sz="1000" b="1"/>
            <a:t>dagåpninger og sikring av tipper mm. Alle kostnader knyttet til gjennomføring og</a:t>
          </a:r>
        </a:p>
        <a:p>
          <a:r>
            <a:rPr lang="nb-NO" sz="1000" b="1"/>
            <a:t>vedlikehold skal inngå i kostnadsvurderingen.</a:t>
          </a:r>
        </a:p>
        <a:p>
          <a:endParaRPr lang="nb-NO" sz="1000" b="1"/>
        </a:p>
        <a:p>
          <a:r>
            <a:rPr lang="nb-NO" sz="1000" b="1" i="1"/>
            <a:t>Beplantning</a:t>
          </a:r>
        </a:p>
        <a:p>
          <a:r>
            <a:rPr lang="nb-NO" sz="1000" b="1"/>
            <a:t>Etterbruken av området er avgjørende for om området skal beplantes. Dersom området for</a:t>
          </a:r>
        </a:p>
        <a:p>
          <a:r>
            <a:rPr lang="nb-NO" sz="1000" b="1"/>
            <a:t>eksempel benyttes som landbruksjord, friareal eller skal tilbakeføres til naturtilstanden i</a:t>
          </a:r>
        </a:p>
        <a:p>
          <a:r>
            <a:rPr lang="nb-NO" sz="1000" b="1"/>
            <a:t>størst mulig grad, skal området tilsås/beplantes. Det skal da i størst mulig grad benyttes</a:t>
          </a:r>
        </a:p>
        <a:p>
          <a:r>
            <a:rPr lang="nb-NO" sz="1000" b="1"/>
            <a:t>stedlige arter. I noen tilfeller vil også naturlig revegetering være godkjent.</a:t>
          </a:r>
        </a:p>
        <a:p>
          <a:r>
            <a:rPr lang="nb-NO" sz="1000" b="1"/>
            <a:t>Kostnadsvurderingen skal omfatte alle kostnader knyttet til eventuell beplantning/tilsåing</a:t>
          </a:r>
        </a:p>
        <a:p>
          <a:r>
            <a:rPr lang="nb-NO" sz="1000" b="1"/>
            <a:t>samt eventuell videre behandling.</a:t>
          </a:r>
        </a:p>
        <a:p>
          <a:endParaRPr lang="nb-NO" sz="1000" b="1"/>
        </a:p>
        <a:p>
          <a:r>
            <a:rPr lang="nb-NO" sz="1000" b="1" i="1"/>
            <a:t>Andre direkte avslutningskostnader</a:t>
          </a:r>
        </a:p>
        <a:p>
          <a:r>
            <a:rPr lang="nb-NO" sz="1000" b="1"/>
            <a:t>Avhengig av uttakets type kan det være behov for andre tiltak som må inngå i </a:t>
          </a:r>
        </a:p>
        <a:p>
          <a:r>
            <a:rPr lang="nb-NO" sz="1000" b="1"/>
            <a:t>kostnadsvurderingen. Dette kan eksempelvis omfatte:</a:t>
          </a:r>
        </a:p>
        <a:p>
          <a:r>
            <a:rPr lang="nb-NO" sz="1000" b="1"/>
            <a:t>-</a:t>
          </a:r>
          <a:r>
            <a:rPr lang="nb-NO" sz="1000" b="1" baseline="0"/>
            <a:t> </a:t>
          </a:r>
          <a:r>
            <a:rPr lang="nb-NO" sz="1000" b="1"/>
            <a:t>Istandsetting av veier og eventuelt etablering av ny infrastruktur</a:t>
          </a:r>
        </a:p>
        <a:p>
          <a:r>
            <a:rPr lang="nb-NO" sz="1000" b="1"/>
            <a:t>-</a:t>
          </a:r>
          <a:r>
            <a:rPr lang="nb-NO" sz="1000" b="1" baseline="0"/>
            <a:t> </a:t>
          </a:r>
          <a:r>
            <a:rPr lang="nb-NO" sz="1000" b="1"/>
            <a:t>Fjerning av avfall og skrot som er lagret på området</a:t>
          </a:r>
        </a:p>
        <a:p>
          <a:r>
            <a:rPr lang="nb-NO" sz="1000" b="1"/>
            <a:t>-</a:t>
          </a:r>
          <a:r>
            <a:rPr lang="nb-NO" sz="1000" b="1" baseline="0"/>
            <a:t> </a:t>
          </a:r>
          <a:r>
            <a:rPr lang="nb-NO" sz="1000" b="1"/>
            <a:t>Sanering av forurenset masse fra eksempelvis oljelekkasje eller utslipp av farlig avfall</a:t>
          </a:r>
        </a:p>
        <a:p>
          <a:r>
            <a:rPr lang="nb-NO" sz="1000" b="1"/>
            <a:t>-</a:t>
          </a:r>
          <a:r>
            <a:rPr lang="nb-NO" sz="1000" b="1" baseline="0"/>
            <a:t> </a:t>
          </a:r>
          <a:r>
            <a:rPr lang="nb-NO" sz="1000" b="1"/>
            <a:t>Drenering og pumping av overflatevann og grunnvann</a:t>
          </a:r>
        </a:p>
        <a:p>
          <a:r>
            <a:rPr lang="nb-NO" sz="1000" b="1"/>
            <a:t>-</a:t>
          </a:r>
          <a:r>
            <a:rPr lang="nb-NO" sz="1000" b="1" baseline="0"/>
            <a:t> </a:t>
          </a:r>
          <a:r>
            <a:rPr lang="nb-NO" sz="1000" b="1"/>
            <a:t>Tetting av overvåkingsbrønner og borehull</a:t>
          </a:r>
        </a:p>
        <a:p>
          <a:r>
            <a:rPr lang="nb-NO" sz="1000" b="1"/>
            <a:t>-</a:t>
          </a:r>
          <a:r>
            <a:rPr lang="nb-NO" sz="1000" b="1" baseline="0"/>
            <a:t> </a:t>
          </a:r>
          <a:r>
            <a:rPr lang="nb-NO" sz="1000" b="1"/>
            <a:t>Ivaretagelse av spesielle naturhensyn</a:t>
          </a:r>
        </a:p>
        <a:p>
          <a:r>
            <a:rPr lang="nb-NO" sz="1000" b="1"/>
            <a:t>-</a:t>
          </a:r>
          <a:r>
            <a:rPr lang="nb-NO" sz="1000" b="1" baseline="0"/>
            <a:t> </a:t>
          </a:r>
          <a:r>
            <a:rPr lang="nb-NO" sz="1000" b="1"/>
            <a:t>Vannovervåking og annen miljøovervåking (skal eventuelt samordnes med krav fra Miljødirektoratet)</a:t>
          </a:r>
        </a:p>
        <a:p>
          <a:r>
            <a:rPr lang="nb-NO" sz="1000" b="1"/>
            <a:t>-</a:t>
          </a:r>
          <a:r>
            <a:rPr lang="nb-NO" sz="1000" b="1" baseline="0"/>
            <a:t> </a:t>
          </a:r>
          <a:r>
            <a:rPr lang="nb-NO" sz="1000" b="1"/>
            <a:t>Innmåling og dokumentasjon av utførte tiltak, ajourføring av planer/tegninger mm</a:t>
          </a:r>
        </a:p>
        <a:p>
          <a:endParaRPr lang="nb-NO" sz="1000" b="1"/>
        </a:p>
        <a:p>
          <a:r>
            <a:rPr lang="nb-NO" sz="1000" b="1" u="sng"/>
            <a:t>5.4 Indirekte avslutningskostnader</a:t>
          </a:r>
        </a:p>
        <a:p>
          <a:r>
            <a:rPr lang="nb-NO" sz="1000" b="1"/>
            <a:t>Indirekte avslutningskostnader beregnes som en prosentandel av direkte kostnader.</a:t>
          </a:r>
        </a:p>
        <a:p>
          <a:r>
            <a:rPr lang="nb-NO" sz="1000" b="1"/>
            <a:t>Indirekte avslutningskostnader omfatter administrative kostnader som DMF vil pådra seg</a:t>
          </a:r>
        </a:p>
        <a:p>
          <a:r>
            <a:rPr lang="nb-NO" sz="1000" b="1"/>
            <a:t>ved å gjennomføre sikring og opprydding på vegne av tiltakshaver ved</a:t>
          </a:r>
        </a:p>
        <a:p>
          <a:r>
            <a:rPr lang="nb-NO" sz="1000" b="1"/>
            <a:t>konkurs/tvangsavslutning. Indirekte kostander skal også omfatte uforutsette kostnader.</a:t>
          </a:r>
        </a:p>
        <a:p>
          <a:r>
            <a:rPr lang="nb-NO" sz="1000" b="1"/>
            <a:t>Ved en eventuell konkurs, vil det være behov for å revidere avslutningsplanen på det</a:t>
          </a:r>
        </a:p>
        <a:p>
          <a:r>
            <a:rPr lang="nb-NO" sz="1000" b="1"/>
            <a:t>tidspunkt konkursen inntrer. DMF vil da legge vekt på at dette gjennomføres på en slik</a:t>
          </a:r>
        </a:p>
        <a:p>
          <a:r>
            <a:rPr lang="nb-NO" sz="1000" b="1"/>
            <a:t>måte at eventuell fremtidig drift ikke hindres. I administrative kostnader inngår blant annet</a:t>
          </a:r>
        </a:p>
        <a:p>
          <a:r>
            <a:rPr lang="nb-NO" sz="1000" b="1"/>
            <a:t>leie av bistand for revisjon av avslutningsplan samt byggeledelse, inkludert kontrahering og</a:t>
          </a:r>
        </a:p>
        <a:p>
          <a:r>
            <a:rPr lang="nb-NO" sz="1000" b="1"/>
            <a:t>oppfølging av entreprenør.</a:t>
          </a:r>
        </a:p>
        <a:p>
          <a:endParaRPr lang="nb-NO" sz="1000" b="1"/>
        </a:p>
        <a:p>
          <a:r>
            <a:rPr lang="nb-NO" sz="1000" b="1"/>
            <a:t>Indirekte kostnader er anslått til generelt å være i størrelsesorden 20-30 % av direkte</a:t>
          </a:r>
        </a:p>
        <a:p>
          <a:r>
            <a:rPr lang="nb-NO" sz="1000" b="1"/>
            <a:t>kostnader avhengig av prosjektets kompleksitet. Dette inkluderer innleid bistand for</a:t>
          </a:r>
        </a:p>
        <a:p>
          <a:r>
            <a:rPr lang="nb-NO" sz="1000" b="1"/>
            <a:t>prosjektadministrasjon og prosjektledelse som er anslått å være i størrelsesorden 10-20 %</a:t>
          </a:r>
        </a:p>
        <a:p>
          <a:r>
            <a:rPr lang="nb-NO" sz="1000" b="1"/>
            <a:t>av direkte kostnader. Tilsvarende er uforutsette kostnader anslått til 10- 20 % av direkte</a:t>
          </a:r>
        </a:p>
        <a:p>
          <a:r>
            <a:rPr lang="nb-NO" sz="1000" b="1"/>
            <a:t>kostnader.</a:t>
          </a:r>
        </a:p>
        <a:p>
          <a:endParaRPr lang="nb-NO" sz="1000" b="1"/>
        </a:p>
        <a:p>
          <a:r>
            <a:rPr lang="nb-NO" sz="1000" b="1" u="sng"/>
            <a:t>Fratrekk av kostnader for tidligere utførte avslutningstiltak</a:t>
          </a:r>
        </a:p>
        <a:p>
          <a:r>
            <a:rPr lang="nb-NO" sz="1000" b="1"/>
            <a:t>Det kan søkes om reduksjon av sikkerhetsstillelsens størrelse dersom tiltakshaver har</a:t>
          </a:r>
        </a:p>
        <a:p>
          <a:r>
            <a:rPr lang="nb-NO" sz="1000" b="1"/>
            <a:t>gjennomført sikrings- og oppryddingsarbeider underveis i driftsperioden, eller som følge av</a:t>
          </a:r>
        </a:p>
        <a:p>
          <a:r>
            <a:rPr lang="nb-NO" sz="1000" b="1"/>
            <a:t>endret drifts- og avslutningsplan som reduserer det fremtidige behovet for</a:t>
          </a:r>
        </a:p>
        <a:p>
          <a:r>
            <a:rPr lang="nb-NO" sz="1000" b="1"/>
            <a:t>avslutningsarbeider.</a:t>
          </a:r>
        </a:p>
        <a:p>
          <a:r>
            <a:rPr lang="nb-NO" sz="1000" b="1"/>
            <a:t>Forslag til revidert størrelse på totalbeløpet for den økonomiske sikkerhetsstillelse</a:t>
          </a:r>
        </a:p>
        <a:p>
          <a:r>
            <a:rPr lang="nb-NO" sz="1000" b="1"/>
            <a:t>beregnes ut fra gjenværende behov for sikrings- og oppryddingsarbeider. </a:t>
          </a:r>
          <a:endParaRPr lang="nb-NO" sz="10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29</xdr:row>
          <xdr:rowOff>28575</xdr:rowOff>
        </xdr:from>
        <xdr:to>
          <xdr:col>3</xdr:col>
          <xdr:colOff>923925</xdr:colOff>
          <xdr:row>29</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3352800</xdr:colOff>
          <xdr:row>16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28575</xdr:rowOff>
        </xdr:from>
        <xdr:to>
          <xdr:col>1</xdr:col>
          <xdr:colOff>3352800</xdr:colOff>
          <xdr:row>17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3</xdr:row>
          <xdr:rowOff>200025</xdr:rowOff>
        </xdr:from>
        <xdr:to>
          <xdr:col>4</xdr:col>
          <xdr:colOff>962025</xdr:colOff>
          <xdr:row>3</xdr:row>
          <xdr:rowOff>381000</xdr:rowOff>
        </xdr:to>
        <xdr:sp macro="" textlink="">
          <xdr:nvSpPr>
            <xdr:cNvPr id="6169" name="Drop Down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295275</xdr:rowOff>
        </xdr:from>
        <xdr:to>
          <xdr:col>4</xdr:col>
          <xdr:colOff>962025</xdr:colOff>
          <xdr:row>4</xdr:row>
          <xdr:rowOff>466725</xdr:rowOff>
        </xdr:to>
        <xdr:sp macro="" textlink="">
          <xdr:nvSpPr>
            <xdr:cNvPr id="6170" name="Drop Down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295275</xdr:rowOff>
        </xdr:from>
        <xdr:to>
          <xdr:col>4</xdr:col>
          <xdr:colOff>962025</xdr:colOff>
          <xdr:row>5</xdr:row>
          <xdr:rowOff>466725</xdr:rowOff>
        </xdr:to>
        <xdr:sp macro="" textlink="">
          <xdr:nvSpPr>
            <xdr:cNvPr id="6171" name="Drop Down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200025</xdr:rowOff>
        </xdr:from>
        <xdr:to>
          <xdr:col>4</xdr:col>
          <xdr:colOff>962025</xdr:colOff>
          <xdr:row>6</xdr:row>
          <xdr:rowOff>381000</xdr:rowOff>
        </xdr:to>
        <xdr:sp macro="" textlink="">
          <xdr:nvSpPr>
            <xdr:cNvPr id="6172" name="Drop Down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219075</xdr:rowOff>
        </xdr:from>
        <xdr:to>
          <xdr:col>4</xdr:col>
          <xdr:colOff>962025</xdr:colOff>
          <xdr:row>7</xdr:row>
          <xdr:rowOff>390525</xdr:rowOff>
        </xdr:to>
        <xdr:sp macro="" textlink="">
          <xdr:nvSpPr>
            <xdr:cNvPr id="6173" name="Drop Down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200025</xdr:rowOff>
        </xdr:from>
        <xdr:to>
          <xdr:col>4</xdr:col>
          <xdr:colOff>962025</xdr:colOff>
          <xdr:row>8</xdr:row>
          <xdr:rowOff>381000</xdr:rowOff>
        </xdr:to>
        <xdr:sp macro="" textlink="">
          <xdr:nvSpPr>
            <xdr:cNvPr id="6174" name="Drop Down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200025</xdr:rowOff>
        </xdr:from>
        <xdr:to>
          <xdr:col>4</xdr:col>
          <xdr:colOff>962025</xdr:colOff>
          <xdr:row>9</xdr:row>
          <xdr:rowOff>381000</xdr:rowOff>
        </xdr:to>
        <xdr:sp macro="" textlink="">
          <xdr:nvSpPr>
            <xdr:cNvPr id="6175" name="Drop Down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219075</xdr:rowOff>
        </xdr:from>
        <xdr:to>
          <xdr:col>4</xdr:col>
          <xdr:colOff>962025</xdr:colOff>
          <xdr:row>10</xdr:row>
          <xdr:rowOff>390525</xdr:rowOff>
        </xdr:to>
        <xdr:sp macro="" textlink="">
          <xdr:nvSpPr>
            <xdr:cNvPr id="6176" name="Drop Down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219075</xdr:rowOff>
        </xdr:from>
        <xdr:to>
          <xdr:col>4</xdr:col>
          <xdr:colOff>962025</xdr:colOff>
          <xdr:row>11</xdr:row>
          <xdr:rowOff>390525</xdr:rowOff>
        </xdr:to>
        <xdr:sp macro="" textlink="">
          <xdr:nvSpPr>
            <xdr:cNvPr id="6177" name="Drop Down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219075</xdr:rowOff>
        </xdr:from>
        <xdr:to>
          <xdr:col>4</xdr:col>
          <xdr:colOff>962025</xdr:colOff>
          <xdr:row>12</xdr:row>
          <xdr:rowOff>390525</xdr:rowOff>
        </xdr:to>
        <xdr:sp macro="" textlink="">
          <xdr:nvSpPr>
            <xdr:cNvPr id="6179" name="Drop Down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xdr:col>
      <xdr:colOff>590552</xdr:colOff>
      <xdr:row>11</xdr:row>
      <xdr:rowOff>128588</xdr:rowOff>
    </xdr:from>
    <xdr:to>
      <xdr:col>7</xdr:col>
      <xdr:colOff>334531</xdr:colOff>
      <xdr:row>21</xdr:row>
      <xdr:rowOff>75278</xdr:rowOff>
    </xdr:to>
    <xdr:pic>
      <xdr:nvPicPr>
        <xdr:cNvPr id="2" name="Bild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0052" y="5087541"/>
          <a:ext cx="3665934" cy="2562493"/>
        </a:xfrm>
        <a:prstGeom prst="rect">
          <a:avLst/>
        </a:prstGeom>
        <a:ln>
          <a:noFill/>
        </a:ln>
        <a:effectLst>
          <a:outerShdw blurRad="190500" algn="tl" rotWithShape="0">
            <a:srgbClr val="000000">
              <a:alpha val="70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3</xdr:row>
          <xdr:rowOff>200025</xdr:rowOff>
        </xdr:from>
        <xdr:to>
          <xdr:col>3</xdr:col>
          <xdr:colOff>962025</xdr:colOff>
          <xdr:row>3</xdr:row>
          <xdr:rowOff>381000</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xdr:row>
          <xdr:rowOff>200025</xdr:rowOff>
        </xdr:from>
        <xdr:to>
          <xdr:col>3</xdr:col>
          <xdr:colOff>962025</xdr:colOff>
          <xdr:row>4</xdr:row>
          <xdr:rowOff>381000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200025</xdr:rowOff>
        </xdr:from>
        <xdr:to>
          <xdr:col>3</xdr:col>
          <xdr:colOff>962025</xdr:colOff>
          <xdr:row>5</xdr:row>
          <xdr:rowOff>381000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180975</xdr:rowOff>
        </xdr:from>
        <xdr:to>
          <xdr:col>3</xdr:col>
          <xdr:colOff>952500</xdr:colOff>
          <xdr:row>6</xdr:row>
          <xdr:rowOff>371475</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190500</xdr:rowOff>
        </xdr:from>
        <xdr:to>
          <xdr:col>3</xdr:col>
          <xdr:colOff>962025</xdr:colOff>
          <xdr:row>7</xdr:row>
          <xdr:rowOff>371475</xdr:rowOff>
        </xdr:to>
        <xdr:sp macro="" textlink="">
          <xdr:nvSpPr>
            <xdr:cNvPr id="7173" name="Drop Down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200025</xdr:rowOff>
        </xdr:from>
        <xdr:to>
          <xdr:col>3</xdr:col>
          <xdr:colOff>962025</xdr:colOff>
          <xdr:row>8</xdr:row>
          <xdr:rowOff>381000</xdr:rowOff>
        </xdr:to>
        <xdr:sp macro="" textlink="">
          <xdr:nvSpPr>
            <xdr:cNvPr id="7174" name="Drop Down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200025</xdr:rowOff>
        </xdr:from>
        <xdr:to>
          <xdr:col>3</xdr:col>
          <xdr:colOff>962025</xdr:colOff>
          <xdr:row>9</xdr:row>
          <xdr:rowOff>381000</xdr:rowOff>
        </xdr:to>
        <xdr:sp macro="" textlink="">
          <xdr:nvSpPr>
            <xdr:cNvPr id="7175" name="Drop Down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200025</xdr:rowOff>
        </xdr:from>
        <xdr:to>
          <xdr:col>3</xdr:col>
          <xdr:colOff>333375</xdr:colOff>
          <xdr:row>17</xdr:row>
          <xdr:rowOff>9525</xdr:rowOff>
        </xdr:to>
        <xdr:sp macro="" textlink="">
          <xdr:nvSpPr>
            <xdr:cNvPr id="7176" name="Drop Down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3</xdr:row>
          <xdr:rowOff>190500</xdr:rowOff>
        </xdr:from>
        <xdr:to>
          <xdr:col>4</xdr:col>
          <xdr:colOff>962025</xdr:colOff>
          <xdr:row>3</xdr:row>
          <xdr:rowOff>371475</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200025</xdr:rowOff>
        </xdr:from>
        <xdr:to>
          <xdr:col>4</xdr:col>
          <xdr:colOff>962025</xdr:colOff>
          <xdr:row>4</xdr:row>
          <xdr:rowOff>371475</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190500</xdr:rowOff>
        </xdr:from>
        <xdr:to>
          <xdr:col>4</xdr:col>
          <xdr:colOff>952500</xdr:colOff>
          <xdr:row>5</xdr:row>
          <xdr:rowOff>371475</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200025</xdr:rowOff>
        </xdr:from>
        <xdr:to>
          <xdr:col>4</xdr:col>
          <xdr:colOff>962025</xdr:colOff>
          <xdr:row>6</xdr:row>
          <xdr:rowOff>371475</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219075</xdr:rowOff>
        </xdr:from>
        <xdr:to>
          <xdr:col>4</xdr:col>
          <xdr:colOff>962025</xdr:colOff>
          <xdr:row>7</xdr:row>
          <xdr:rowOff>390525</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200025</xdr:rowOff>
        </xdr:from>
        <xdr:to>
          <xdr:col>4</xdr:col>
          <xdr:colOff>962025</xdr:colOff>
          <xdr:row>8</xdr:row>
          <xdr:rowOff>381000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219075</xdr:rowOff>
        </xdr:from>
        <xdr:to>
          <xdr:col>4</xdr:col>
          <xdr:colOff>962025</xdr:colOff>
          <xdr:row>11</xdr:row>
          <xdr:rowOff>390525</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200025</xdr:rowOff>
        </xdr:from>
        <xdr:to>
          <xdr:col>4</xdr:col>
          <xdr:colOff>962025</xdr:colOff>
          <xdr:row>12</xdr:row>
          <xdr:rowOff>381000</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190500</xdr:rowOff>
        </xdr:from>
        <xdr:to>
          <xdr:col>4</xdr:col>
          <xdr:colOff>962025</xdr:colOff>
          <xdr:row>13</xdr:row>
          <xdr:rowOff>371475</xdr:rowOff>
        </xdr:to>
        <xdr:sp macro="" textlink="">
          <xdr:nvSpPr>
            <xdr:cNvPr id="8202" name="Drop Down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200025</xdr:rowOff>
        </xdr:from>
        <xdr:to>
          <xdr:col>4</xdr:col>
          <xdr:colOff>962025</xdr:colOff>
          <xdr:row>14</xdr:row>
          <xdr:rowOff>381000</xdr:rowOff>
        </xdr:to>
        <xdr:sp macro="" textlink="">
          <xdr:nvSpPr>
            <xdr:cNvPr id="8203" name="Drop Down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190500</xdr:rowOff>
        </xdr:from>
        <xdr:to>
          <xdr:col>4</xdr:col>
          <xdr:colOff>962025</xdr:colOff>
          <xdr:row>15</xdr:row>
          <xdr:rowOff>371475</xdr:rowOff>
        </xdr:to>
        <xdr:sp macro="" textlink="">
          <xdr:nvSpPr>
            <xdr:cNvPr id="8204" name="Drop Down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190500</xdr:rowOff>
        </xdr:from>
        <xdr:to>
          <xdr:col>4</xdr:col>
          <xdr:colOff>952500</xdr:colOff>
          <xdr:row>16</xdr:row>
          <xdr:rowOff>371475</xdr:rowOff>
        </xdr:to>
        <xdr:sp macro="" textlink="">
          <xdr:nvSpPr>
            <xdr:cNvPr id="8205" name="Drop Down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190500</xdr:rowOff>
        </xdr:from>
        <xdr:to>
          <xdr:col>4</xdr:col>
          <xdr:colOff>962025</xdr:colOff>
          <xdr:row>17</xdr:row>
          <xdr:rowOff>371475</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200025</xdr:rowOff>
        </xdr:from>
        <xdr:to>
          <xdr:col>4</xdr:col>
          <xdr:colOff>962025</xdr:colOff>
          <xdr:row>18</xdr:row>
          <xdr:rowOff>381000</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66675</xdr:colOff>
      <xdr:row>5</xdr:row>
      <xdr:rowOff>104775</xdr:rowOff>
    </xdr:from>
    <xdr:to>
      <xdr:col>9</xdr:col>
      <xdr:colOff>733425</xdr:colOff>
      <xdr:row>5</xdr:row>
      <xdr:rowOff>485774</xdr:rowOff>
    </xdr:to>
    <xdr:sp macro="" textlink="">
      <xdr:nvSpPr>
        <xdr:cNvPr id="2" name="Pil høyre 1">
          <a:extLst>
            <a:ext uri="{FF2B5EF4-FFF2-40B4-BE49-F238E27FC236}">
              <a16:creationId xmlns:a16="http://schemas.microsoft.com/office/drawing/2014/main" id="{00000000-0008-0000-0600-000002000000}"/>
            </a:ext>
          </a:extLst>
        </xdr:cNvPr>
        <xdr:cNvSpPr/>
      </xdr:nvSpPr>
      <xdr:spPr>
        <a:xfrm>
          <a:off x="12858750" y="2114550"/>
          <a:ext cx="666750" cy="3809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n-NO" sz="1100"/>
        </a:p>
      </xdr:txBody>
    </xdr:sp>
    <xdr:clientData/>
  </xdr:twoCellAnchor>
  <xdr:twoCellAnchor editAs="oneCell">
    <xdr:from>
      <xdr:col>10</xdr:col>
      <xdr:colOff>155725</xdr:colOff>
      <xdr:row>1</xdr:row>
      <xdr:rowOff>180975</xdr:rowOff>
    </xdr:from>
    <xdr:to>
      <xdr:col>18</xdr:col>
      <xdr:colOff>364410</xdr:colOff>
      <xdr:row>15</xdr:row>
      <xdr:rowOff>173729</xdr:rowOff>
    </xdr:to>
    <xdr:pic>
      <xdr:nvPicPr>
        <xdr:cNvPr id="3" name="Bild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3709800" y="371475"/>
          <a:ext cx="6300875" cy="71517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3</xdr:row>
          <xdr:rowOff>200025</xdr:rowOff>
        </xdr:from>
        <xdr:to>
          <xdr:col>4</xdr:col>
          <xdr:colOff>962025</xdr:colOff>
          <xdr:row>3</xdr:row>
          <xdr:rowOff>381000</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219075</xdr:rowOff>
        </xdr:from>
        <xdr:to>
          <xdr:col>4</xdr:col>
          <xdr:colOff>962025</xdr:colOff>
          <xdr:row>4</xdr:row>
          <xdr:rowOff>390525</xdr:rowOff>
        </xdr:to>
        <xdr:sp macro="" textlink="">
          <xdr:nvSpPr>
            <xdr:cNvPr id="9219" name="Drop Down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200025</xdr:rowOff>
        </xdr:from>
        <xdr:to>
          <xdr:col>4</xdr:col>
          <xdr:colOff>962025</xdr:colOff>
          <xdr:row>5</xdr:row>
          <xdr:rowOff>381000</xdr:rowOff>
        </xdr:to>
        <xdr:sp macro="" textlink="">
          <xdr:nvSpPr>
            <xdr:cNvPr id="9220" name="Drop Down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190500</xdr:rowOff>
        </xdr:from>
        <xdr:to>
          <xdr:col>4</xdr:col>
          <xdr:colOff>962025</xdr:colOff>
          <xdr:row>6</xdr:row>
          <xdr:rowOff>371475</xdr:rowOff>
        </xdr:to>
        <xdr:sp macro="" textlink="">
          <xdr:nvSpPr>
            <xdr:cNvPr id="9221" name="Drop Down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219075</xdr:rowOff>
        </xdr:from>
        <xdr:to>
          <xdr:col>4</xdr:col>
          <xdr:colOff>952500</xdr:colOff>
          <xdr:row>11</xdr:row>
          <xdr:rowOff>390525</xdr:rowOff>
        </xdr:to>
        <xdr:sp macro="" textlink="">
          <xdr:nvSpPr>
            <xdr:cNvPr id="9223" name="Drop Down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219075</xdr:rowOff>
        </xdr:from>
        <xdr:to>
          <xdr:col>4</xdr:col>
          <xdr:colOff>952500</xdr:colOff>
          <xdr:row>12</xdr:row>
          <xdr:rowOff>381000</xdr:rowOff>
        </xdr:to>
        <xdr:sp macro="" textlink="">
          <xdr:nvSpPr>
            <xdr:cNvPr id="9224" name="Drop Down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200025</xdr:rowOff>
        </xdr:from>
        <xdr:to>
          <xdr:col>4</xdr:col>
          <xdr:colOff>962025</xdr:colOff>
          <xdr:row>13</xdr:row>
          <xdr:rowOff>371475</xdr:rowOff>
        </xdr:to>
        <xdr:sp macro="" textlink="">
          <xdr:nvSpPr>
            <xdr:cNvPr id="9225" name="Drop Down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190500</xdr:rowOff>
        </xdr:from>
        <xdr:to>
          <xdr:col>4</xdr:col>
          <xdr:colOff>952500</xdr:colOff>
          <xdr:row>14</xdr:row>
          <xdr:rowOff>371475</xdr:rowOff>
        </xdr:to>
        <xdr:sp macro="" textlink="">
          <xdr:nvSpPr>
            <xdr:cNvPr id="9226" name="Drop Down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190500</xdr:rowOff>
        </xdr:from>
        <xdr:to>
          <xdr:col>4</xdr:col>
          <xdr:colOff>962025</xdr:colOff>
          <xdr:row>15</xdr:row>
          <xdr:rowOff>371475</xdr:rowOff>
        </xdr:to>
        <xdr:sp macro="" textlink="">
          <xdr:nvSpPr>
            <xdr:cNvPr id="9227" name="Drop Down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200025</xdr:rowOff>
        </xdr:from>
        <xdr:to>
          <xdr:col>4</xdr:col>
          <xdr:colOff>962025</xdr:colOff>
          <xdr:row>16</xdr:row>
          <xdr:rowOff>381000</xdr:rowOff>
        </xdr:to>
        <xdr:sp macro="" textlink="">
          <xdr:nvSpPr>
            <xdr:cNvPr id="9228" name="Drop Down 12" hidden="1">
              <a:extLst>
                <a:ext uri="{63B3BB69-23CF-44E3-9099-C40C66FF867C}">
                  <a14:compatExt spid="_x0000_s9228"/>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190500</xdr:rowOff>
        </xdr:from>
        <xdr:to>
          <xdr:col>4</xdr:col>
          <xdr:colOff>962025</xdr:colOff>
          <xdr:row>17</xdr:row>
          <xdr:rowOff>371475</xdr:rowOff>
        </xdr:to>
        <xdr:sp macro="" textlink="">
          <xdr:nvSpPr>
            <xdr:cNvPr id="9229" name="Drop Down 13" hidden="1">
              <a:extLst>
                <a:ext uri="{63B3BB69-23CF-44E3-9099-C40C66FF867C}">
                  <a14:compatExt spid="_x0000_s9229"/>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200025</xdr:rowOff>
        </xdr:from>
        <xdr:to>
          <xdr:col>4</xdr:col>
          <xdr:colOff>952500</xdr:colOff>
          <xdr:row>18</xdr:row>
          <xdr:rowOff>381000</xdr:rowOff>
        </xdr:to>
        <xdr:sp macro="" textlink="">
          <xdr:nvSpPr>
            <xdr:cNvPr id="9231" name="Drop Down 15" hidden="1">
              <a:extLst>
                <a:ext uri="{63B3BB69-23CF-44E3-9099-C40C66FF867C}">
                  <a14:compatExt spid="_x0000_s9231"/>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190500</xdr:rowOff>
        </xdr:from>
        <xdr:to>
          <xdr:col>4</xdr:col>
          <xdr:colOff>962025</xdr:colOff>
          <xdr:row>19</xdr:row>
          <xdr:rowOff>371475</xdr:rowOff>
        </xdr:to>
        <xdr:sp macro="" textlink="">
          <xdr:nvSpPr>
            <xdr:cNvPr id="9232" name="Drop Down 16" hidden="1">
              <a:extLst>
                <a:ext uri="{63B3BB69-23CF-44E3-9099-C40C66FF867C}">
                  <a14:compatExt spid="_x0000_s9232"/>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200025</xdr:rowOff>
        </xdr:from>
        <xdr:to>
          <xdr:col>4</xdr:col>
          <xdr:colOff>962025</xdr:colOff>
          <xdr:row>20</xdr:row>
          <xdr:rowOff>381000</xdr:rowOff>
        </xdr:to>
        <xdr:sp macro="" textlink="">
          <xdr:nvSpPr>
            <xdr:cNvPr id="9233" name="Drop Down 17" hidden="1">
              <a:extLst>
                <a:ext uri="{63B3BB69-23CF-44E3-9099-C40C66FF867C}">
                  <a14:compatExt spid="_x0000_s9233"/>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200025</xdr:rowOff>
        </xdr:from>
        <xdr:to>
          <xdr:col>4</xdr:col>
          <xdr:colOff>962025</xdr:colOff>
          <xdr:row>21</xdr:row>
          <xdr:rowOff>381000</xdr:rowOff>
        </xdr:to>
        <xdr:sp macro="" textlink="">
          <xdr:nvSpPr>
            <xdr:cNvPr id="9234" name="Drop Down 18" hidden="1">
              <a:extLst>
                <a:ext uri="{63B3BB69-23CF-44E3-9099-C40C66FF867C}">
                  <a14:compatExt spid="_x0000_s9234"/>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200025</xdr:rowOff>
        </xdr:from>
        <xdr:to>
          <xdr:col>4</xdr:col>
          <xdr:colOff>962025</xdr:colOff>
          <xdr:row>22</xdr:row>
          <xdr:rowOff>381000</xdr:rowOff>
        </xdr:to>
        <xdr:sp macro="" textlink="">
          <xdr:nvSpPr>
            <xdr:cNvPr id="9235" name="Drop Down 19" hidden="1">
              <a:extLst>
                <a:ext uri="{63B3BB69-23CF-44E3-9099-C40C66FF867C}">
                  <a14:compatExt spid="_x0000_s9235"/>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190500</xdr:rowOff>
        </xdr:from>
        <xdr:to>
          <xdr:col>4</xdr:col>
          <xdr:colOff>962025</xdr:colOff>
          <xdr:row>23</xdr:row>
          <xdr:rowOff>371475</xdr:rowOff>
        </xdr:to>
        <xdr:sp macro="" textlink="">
          <xdr:nvSpPr>
            <xdr:cNvPr id="9236" name="Drop Down 20" hidden="1">
              <a:extLst>
                <a:ext uri="{63B3BB69-23CF-44E3-9099-C40C66FF867C}">
                  <a14:compatExt spid="_x0000_s9236"/>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200025</xdr:rowOff>
        </xdr:from>
        <xdr:to>
          <xdr:col>4</xdr:col>
          <xdr:colOff>952500</xdr:colOff>
          <xdr:row>24</xdr:row>
          <xdr:rowOff>381000</xdr:rowOff>
        </xdr:to>
        <xdr:sp macro="" textlink="">
          <xdr:nvSpPr>
            <xdr:cNvPr id="9237" name="Drop Down 21" hidden="1">
              <a:extLst>
                <a:ext uri="{63B3BB69-23CF-44E3-9099-C40C66FF867C}">
                  <a14:compatExt spid="_x0000_s9237"/>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190500</xdr:rowOff>
        </xdr:from>
        <xdr:to>
          <xdr:col>4</xdr:col>
          <xdr:colOff>952500</xdr:colOff>
          <xdr:row>25</xdr:row>
          <xdr:rowOff>371475</xdr:rowOff>
        </xdr:to>
        <xdr:sp macro="" textlink="">
          <xdr:nvSpPr>
            <xdr:cNvPr id="9238" name="Drop Down 22" hidden="1">
              <a:extLst>
                <a:ext uri="{63B3BB69-23CF-44E3-9099-C40C66FF867C}">
                  <a14:compatExt spid="_x0000_s9238"/>
                </a:ext>
                <a:ext uri="{FF2B5EF4-FFF2-40B4-BE49-F238E27FC236}">
                  <a16:creationId xmlns:a16="http://schemas.microsoft.com/office/drawing/2014/main" id="{00000000-0008-0000-0700-00001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image" Target="../media/image1.jpeg"/><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vmlDrawing" Target="../drawings/vmlDrawing3.vml"/><Relationship Id="rId1" Type="http://schemas.openxmlformats.org/officeDocument/2006/relationships/drawing" Target="../drawings/drawing4.xml"/><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image" Target="../media/image1.jpeg"/><Relationship Id="rId7" Type="http://schemas.openxmlformats.org/officeDocument/2006/relationships/ctrlProp" Target="../ctrlProps/ctrlProp17.xml"/><Relationship Id="rId2" Type="http://schemas.openxmlformats.org/officeDocument/2006/relationships/vmlDrawing" Target="../drawings/vmlDrawing4.vml"/><Relationship Id="rId1" Type="http://schemas.openxmlformats.org/officeDocument/2006/relationships/drawing" Target="../drawings/drawing5.xm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image" Target="../media/image1.jpeg"/><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vmlDrawing" Target="../drawings/vmlDrawing5.vml"/><Relationship Id="rId16" Type="http://schemas.openxmlformats.org/officeDocument/2006/relationships/ctrlProp" Target="../ctrlProps/ctrlProp34.xml"/><Relationship Id="rId1" Type="http://schemas.openxmlformats.org/officeDocument/2006/relationships/drawing" Target="../drawings/drawing6.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image" Target="../media/image1.jpeg"/><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vmlDrawing" Target="../drawings/vmlDrawing6.v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drawing" Target="../drawings/drawing7.xml"/><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s>
</file>

<file path=xl/worksheets/_rels/sheet9.xml.rels><?xml version="1.0" encoding="UTF-8" standalone="yes"?>
<Relationships xmlns="http://schemas.openxmlformats.org/package/2006/relationships"><Relationship Id="rId1"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dimension ref="A1"/>
  <sheetViews>
    <sheetView showGridLines="0" topLeftCell="A13" zoomScaleSheetLayoutView="130" workbookViewId="0">
      <selection activeCell="Y12" sqref="Y12"/>
    </sheetView>
  </sheetViews>
  <sheetFormatPr baseColWidth="10" defaultColWidth="8.85546875" defaultRowHeight="15" x14ac:dyDescent="0.25"/>
  <sheetData/>
  <pageMargins left="0.23622047244094491" right="0.23622047244094491" top="0.74803149606299213" bottom="0.74803149606299213" header="0.31496062992125984" footer="0.31496062992125984"/>
  <pageSetup paperSize="9" orientation="portrait"/>
  <headerFooter scaleWithDoc="0">
    <oddHeader>&amp;C&amp;A</oddHeader>
  </headerFooter>
  <drawing r:id="rId1"/>
  <picture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
  <dimension ref="A1:F51"/>
  <sheetViews>
    <sheetView topLeftCell="A12" workbookViewId="0">
      <selection activeCell="D37" sqref="D37"/>
    </sheetView>
  </sheetViews>
  <sheetFormatPr baseColWidth="10" defaultRowHeight="15" x14ac:dyDescent="0.25"/>
  <cols>
    <col min="1" max="1" width="16.42578125" bestFit="1" customWidth="1"/>
    <col min="2" max="2" width="68" customWidth="1"/>
    <col min="3" max="3" width="17.28515625" customWidth="1"/>
    <col min="4" max="4" width="22.85546875" customWidth="1"/>
    <col min="5" max="6" width="17.28515625" customWidth="1"/>
  </cols>
  <sheetData>
    <row r="1" spans="1:5" s="124" customFormat="1" x14ac:dyDescent="0.25">
      <c r="A1" s="335" t="s">
        <v>158</v>
      </c>
      <c r="B1" s="336"/>
      <c r="C1" s="336"/>
      <c r="D1" s="336"/>
    </row>
    <row r="2" spans="1:5" s="124" customFormat="1" x14ac:dyDescent="0.25">
      <c r="A2" s="336"/>
      <c r="B2" s="336"/>
      <c r="C2" s="336"/>
      <c r="D2" s="336"/>
    </row>
    <row r="3" spans="1:5" s="124" customFormat="1" x14ac:dyDescent="0.25">
      <c r="A3" s="336"/>
      <c r="B3" s="336"/>
      <c r="C3" s="336"/>
      <c r="D3" s="336"/>
    </row>
    <row r="4" spans="1:5" s="124" customFormat="1" ht="15.75" thickBot="1" x14ac:dyDescent="0.3">
      <c r="A4" s="336"/>
      <c r="B4" s="336"/>
      <c r="C4" s="336"/>
      <c r="D4" s="336"/>
    </row>
    <row r="5" spans="1:5" x14ac:dyDescent="0.25">
      <c r="A5" s="60" t="s">
        <v>78</v>
      </c>
      <c r="B5" s="61" t="s">
        <v>109</v>
      </c>
      <c r="C5" s="60" t="s">
        <v>135</v>
      </c>
      <c r="D5" s="61" t="s">
        <v>110</v>
      </c>
      <c r="E5" s="35">
        <v>1</v>
      </c>
    </row>
    <row r="6" spans="1:5" x14ac:dyDescent="0.25">
      <c r="A6" s="60"/>
      <c r="B6" s="62" t="s">
        <v>122</v>
      </c>
      <c r="D6" s="62" t="s">
        <v>106</v>
      </c>
      <c r="E6" s="35">
        <v>2</v>
      </c>
    </row>
    <row r="7" spans="1:5" x14ac:dyDescent="0.25">
      <c r="A7" s="60"/>
      <c r="B7" s="62" t="s">
        <v>102</v>
      </c>
      <c r="D7" s="62" t="s">
        <v>107</v>
      </c>
      <c r="E7" s="35">
        <v>3</v>
      </c>
    </row>
    <row r="8" spans="1:5" ht="15.75" thickBot="1" x14ac:dyDescent="0.3">
      <c r="A8" s="60"/>
      <c r="B8" s="62" t="s">
        <v>123</v>
      </c>
      <c r="D8" s="63" t="s">
        <v>108</v>
      </c>
      <c r="E8" s="35">
        <v>4</v>
      </c>
    </row>
    <row r="9" spans="1:5" x14ac:dyDescent="0.25">
      <c r="A9" s="60"/>
      <c r="B9" s="64" t="s">
        <v>124</v>
      </c>
      <c r="D9" s="60" t="s">
        <v>113</v>
      </c>
      <c r="E9" s="35">
        <v>1</v>
      </c>
    </row>
    <row r="10" spans="1:5" x14ac:dyDescent="0.25">
      <c r="A10" s="60"/>
      <c r="B10" s="62" t="s">
        <v>125</v>
      </c>
    </row>
    <row r="11" spans="1:5" ht="15.75" thickBot="1" x14ac:dyDescent="0.3">
      <c r="A11" s="60"/>
      <c r="B11" s="62" t="s">
        <v>104</v>
      </c>
    </row>
    <row r="12" spans="1:5" x14ac:dyDescent="0.25">
      <c r="A12" s="60"/>
      <c r="B12" s="62" t="s">
        <v>103</v>
      </c>
      <c r="D12" s="337" t="s">
        <v>167</v>
      </c>
      <c r="E12" s="338"/>
    </row>
    <row r="13" spans="1:5" x14ac:dyDescent="0.25">
      <c r="A13" s="60"/>
      <c r="B13" s="62" t="s">
        <v>77</v>
      </c>
      <c r="D13" s="138" t="s">
        <v>168</v>
      </c>
      <c r="E13" s="140">
        <v>15</v>
      </c>
    </row>
    <row r="14" spans="1:5" ht="15.75" thickBot="1" x14ac:dyDescent="0.3">
      <c r="A14" s="60"/>
      <c r="B14" s="62" t="s">
        <v>126</v>
      </c>
      <c r="D14" s="139" t="s">
        <v>169</v>
      </c>
      <c r="E14" s="141">
        <v>35</v>
      </c>
    </row>
    <row r="15" spans="1:5" x14ac:dyDescent="0.25">
      <c r="A15" s="60"/>
      <c r="B15" s="136" t="s">
        <v>109</v>
      </c>
      <c r="D15" t="s">
        <v>90</v>
      </c>
    </row>
    <row r="16" spans="1:5" s="124" customFormat="1" x14ac:dyDescent="0.25">
      <c r="A16" s="60"/>
      <c r="B16" s="137" t="s">
        <v>122</v>
      </c>
    </row>
    <row r="17" spans="1:6" ht="45" customHeight="1" thickBot="1" x14ac:dyDescent="0.3">
      <c r="A17" s="60"/>
      <c r="C17" s="56"/>
      <c r="D17" s="56"/>
      <c r="E17" s="56"/>
      <c r="F17" s="56"/>
    </row>
    <row r="18" spans="1:6" x14ac:dyDescent="0.25">
      <c r="A18" s="60" t="s">
        <v>134</v>
      </c>
      <c r="B18" s="61" t="s">
        <v>128</v>
      </c>
      <c r="C18" s="35">
        <v>1</v>
      </c>
    </row>
    <row r="19" spans="1:6" x14ac:dyDescent="0.25">
      <c r="A19" s="60"/>
      <c r="B19" s="62" t="s">
        <v>112</v>
      </c>
      <c r="C19" s="35">
        <v>2</v>
      </c>
    </row>
    <row r="20" spans="1:6" x14ac:dyDescent="0.25">
      <c r="A20" s="60"/>
      <c r="B20" s="62" t="s">
        <v>35</v>
      </c>
      <c r="C20" s="35">
        <v>3</v>
      </c>
    </row>
    <row r="21" spans="1:6" ht="15.75" thickBot="1" x14ac:dyDescent="0.3">
      <c r="A21" s="60"/>
      <c r="B21" s="63"/>
      <c r="C21" s="35">
        <v>4</v>
      </c>
    </row>
    <row r="22" spans="1:6" x14ac:dyDescent="0.25">
      <c r="A22" s="60"/>
      <c r="B22" s="60" t="s">
        <v>113</v>
      </c>
      <c r="C22" s="35">
        <v>4</v>
      </c>
    </row>
    <row r="23" spans="1:6" ht="15.75" thickBot="1" x14ac:dyDescent="0.3">
      <c r="A23" s="60"/>
    </row>
    <row r="24" spans="1:6" x14ac:dyDescent="0.25">
      <c r="A24" s="60" t="s">
        <v>133</v>
      </c>
      <c r="B24" s="61" t="s">
        <v>118</v>
      </c>
    </row>
    <row r="25" spans="1:6" x14ac:dyDescent="0.25">
      <c r="A25" s="60"/>
      <c r="B25" s="62" t="s">
        <v>119</v>
      </c>
    </row>
    <row r="26" spans="1:6" x14ac:dyDescent="0.25">
      <c r="A26" s="60"/>
      <c r="B26" s="62" t="s">
        <v>120</v>
      </c>
    </row>
    <row r="27" spans="1:6" ht="15.75" thickBot="1" x14ac:dyDescent="0.3">
      <c r="A27" s="60"/>
      <c r="B27" s="63"/>
    </row>
    <row r="28" spans="1:6" ht="15.75" thickBot="1" x14ac:dyDescent="0.3">
      <c r="A28" s="60"/>
    </row>
    <row r="29" spans="1:6" x14ac:dyDescent="0.25">
      <c r="A29" s="60" t="s">
        <v>129</v>
      </c>
      <c r="B29" s="90" t="s">
        <v>130</v>
      </c>
      <c r="C29">
        <v>1</v>
      </c>
    </row>
    <row r="30" spans="1:6" x14ac:dyDescent="0.25">
      <c r="B30" s="91" t="s">
        <v>131</v>
      </c>
      <c r="C30">
        <v>2</v>
      </c>
    </row>
    <row r="31" spans="1:6" x14ac:dyDescent="0.25">
      <c r="B31" s="91" t="s">
        <v>132</v>
      </c>
      <c r="C31">
        <v>3</v>
      </c>
    </row>
    <row r="32" spans="1:6" ht="15.75" thickBot="1" x14ac:dyDescent="0.3">
      <c r="B32" s="63" t="s">
        <v>138</v>
      </c>
      <c r="C32">
        <v>4</v>
      </c>
    </row>
    <row r="33" spans="1:4" x14ac:dyDescent="0.25">
      <c r="B33" s="92" t="s">
        <v>113</v>
      </c>
      <c r="C33">
        <v>4</v>
      </c>
    </row>
    <row r="35" spans="1:4" ht="15.75" thickBot="1" x14ac:dyDescent="0.3"/>
    <row r="36" spans="1:4" ht="16.5" thickBot="1" x14ac:dyDescent="0.3">
      <c r="A36" s="333" t="s">
        <v>101</v>
      </c>
      <c r="B36" s="334"/>
      <c r="C36" s="334"/>
      <c r="D36" s="75" t="str">
        <f>IF('IKKE BRUK'!C22=1,200000,IF('IKKE BRUK'!C22=2,400000,IF('IKKE BRUK'!C22=3,400000,"")))</f>
        <v/>
      </c>
    </row>
    <row r="41" spans="1:4" x14ac:dyDescent="0.25">
      <c r="A41" s="167"/>
    </row>
    <row r="51" spans="2:2" x14ac:dyDescent="0.25">
      <c r="B51" s="124"/>
    </row>
  </sheetData>
  <protectedRanges>
    <protectedRange sqref="C22 C33 E9" name="Område1"/>
  </protectedRanges>
  <mergeCells count="3">
    <mergeCell ref="A36:C36"/>
    <mergeCell ref="A1:D4"/>
    <mergeCell ref="D12:E1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workbookViewId="0">
      <selection activeCell="C13" sqref="C13"/>
    </sheetView>
  </sheetViews>
  <sheetFormatPr baseColWidth="10" defaultColWidth="10.85546875" defaultRowHeight="15" x14ac:dyDescent="0.25"/>
  <cols>
    <col min="1" max="1" width="10.85546875" style="124"/>
    <col min="2" max="2" width="43.28515625" style="124" customWidth="1"/>
    <col min="3" max="3" width="15.85546875" style="124" customWidth="1"/>
    <col min="4" max="4" width="11.42578125" style="124" customWidth="1"/>
    <col min="5" max="5" width="31.28515625" style="124" customWidth="1"/>
    <col min="6" max="6" width="30.140625" style="124" customWidth="1"/>
    <col min="7" max="16384" width="10.85546875" style="124"/>
  </cols>
  <sheetData>
    <row r="1" spans="1:11" ht="15" customHeight="1" x14ac:dyDescent="0.25">
      <c r="A1" s="95"/>
      <c r="B1" s="95"/>
      <c r="C1" s="95"/>
      <c r="D1" s="95"/>
      <c r="E1" s="95"/>
      <c r="F1" s="95"/>
      <c r="G1" s="96"/>
    </row>
    <row r="2" spans="1:11" ht="15" customHeight="1" x14ac:dyDescent="0.25">
      <c r="A2" s="186"/>
      <c r="B2" s="192" t="s">
        <v>183</v>
      </c>
      <c r="C2" s="192"/>
      <c r="D2" s="186"/>
      <c r="E2" s="124" t="s">
        <v>194</v>
      </c>
      <c r="G2" s="186"/>
      <c r="H2" s="186"/>
      <c r="I2" s="186"/>
      <c r="J2" s="186"/>
      <c r="K2" s="186"/>
    </row>
    <row r="3" spans="1:11" ht="15" customHeight="1" x14ac:dyDescent="0.25">
      <c r="A3" s="186"/>
      <c r="B3" s="193"/>
      <c r="C3" s="193"/>
      <c r="D3" s="186"/>
      <c r="G3" s="186"/>
      <c r="H3" s="186"/>
      <c r="I3" s="186"/>
      <c r="J3" s="186"/>
      <c r="K3" s="186"/>
    </row>
    <row r="4" spans="1:11" ht="36.75" customHeight="1" x14ac:dyDescent="0.25">
      <c r="A4" s="186"/>
      <c r="B4" s="246" t="s">
        <v>189</v>
      </c>
      <c r="C4" s="246"/>
      <c r="D4" s="186"/>
      <c r="E4" s="247" t="s">
        <v>195</v>
      </c>
      <c r="F4" s="247"/>
      <c r="G4" s="186"/>
      <c r="H4" s="186"/>
      <c r="I4" s="186"/>
      <c r="J4" s="186"/>
      <c r="K4" s="186"/>
    </row>
    <row r="5" spans="1:11" ht="15" customHeight="1" x14ac:dyDescent="0.25">
      <c r="A5" s="186"/>
      <c r="B5" s="245" t="s">
        <v>76</v>
      </c>
      <c r="C5" s="245"/>
      <c r="D5" s="186"/>
      <c r="E5" s="248" t="s">
        <v>76</v>
      </c>
      <c r="F5" s="248"/>
      <c r="G5" s="186"/>
      <c r="H5" s="186"/>
      <c r="I5" s="186"/>
      <c r="J5" s="186"/>
      <c r="K5" s="186"/>
    </row>
    <row r="6" spans="1:11" ht="15" customHeight="1" x14ac:dyDescent="0.25">
      <c r="A6" s="186"/>
      <c r="B6" s="198" t="s">
        <v>65</v>
      </c>
      <c r="C6" s="194">
        <f>Oppsummering!D19</f>
        <v>0</v>
      </c>
      <c r="D6" s="186"/>
      <c r="E6" s="198" t="s">
        <v>196</v>
      </c>
      <c r="F6" s="194">
        <f>C6</f>
        <v>0</v>
      </c>
      <c r="G6" s="186"/>
      <c r="H6" s="186"/>
      <c r="I6" s="186"/>
      <c r="J6" s="186"/>
      <c r="K6" s="186"/>
    </row>
    <row r="7" spans="1:11" ht="15" customHeight="1" x14ac:dyDescent="0.25">
      <c r="A7" s="186"/>
      <c r="B7" s="199" t="s">
        <v>66</v>
      </c>
      <c r="C7" s="195">
        <f>Oppsummering!D20</f>
        <v>0</v>
      </c>
      <c r="D7" s="186"/>
      <c r="E7" s="199" t="s">
        <v>197</v>
      </c>
      <c r="F7" s="194">
        <f>C7</f>
        <v>0</v>
      </c>
      <c r="G7" s="186"/>
      <c r="H7" s="186"/>
      <c r="I7" s="186"/>
      <c r="J7" s="186"/>
      <c r="K7" s="186"/>
    </row>
    <row r="8" spans="1:11" ht="15" customHeight="1" x14ac:dyDescent="0.25">
      <c r="A8" s="186"/>
      <c r="B8" s="199" t="s">
        <v>67</v>
      </c>
      <c r="C8" s="195">
        <f>Oppsummering!D21</f>
        <v>0</v>
      </c>
      <c r="D8" s="186"/>
      <c r="E8" s="199" t="s">
        <v>198</v>
      </c>
      <c r="F8" s="194">
        <f>C8</f>
        <v>0</v>
      </c>
      <c r="G8" s="186"/>
      <c r="H8" s="186"/>
      <c r="I8" s="186"/>
      <c r="J8" s="186"/>
      <c r="K8" s="186"/>
    </row>
    <row r="9" spans="1:11" ht="15" customHeight="1" x14ac:dyDescent="0.25">
      <c r="A9" s="186"/>
      <c r="B9" s="199" t="s">
        <v>25</v>
      </c>
      <c r="C9" s="195">
        <f>Oppsummering!D22</f>
        <v>0</v>
      </c>
      <c r="D9" s="186"/>
      <c r="E9" s="199" t="s">
        <v>25</v>
      </c>
      <c r="F9" s="194">
        <f t="shared" ref="F9:F10" si="0">C9</f>
        <v>0</v>
      </c>
      <c r="G9" s="186"/>
      <c r="H9" s="186"/>
      <c r="I9" s="186"/>
      <c r="J9" s="186"/>
      <c r="K9" s="186"/>
    </row>
    <row r="10" spans="1:11" ht="15" customHeight="1" x14ac:dyDescent="0.25">
      <c r="A10" s="186"/>
      <c r="B10" s="200" t="s">
        <v>68</v>
      </c>
      <c r="C10" s="196">
        <f>Oppsummering!D23</f>
        <v>0</v>
      </c>
      <c r="D10" s="186"/>
      <c r="E10" s="206" t="s">
        <v>199</v>
      </c>
      <c r="F10" s="194">
        <f t="shared" si="0"/>
        <v>0</v>
      </c>
      <c r="G10" s="186"/>
      <c r="H10" s="186"/>
      <c r="I10" s="186"/>
      <c r="J10" s="186"/>
      <c r="K10" s="186"/>
    </row>
    <row r="11" spans="1:11" ht="15" customHeight="1" x14ac:dyDescent="0.25">
      <c r="A11" s="186"/>
      <c r="B11" s="187"/>
      <c r="C11" s="188"/>
      <c r="D11" s="3"/>
      <c r="E11" s="187"/>
      <c r="F11" s="188"/>
      <c r="G11" s="186"/>
      <c r="H11" s="186"/>
      <c r="I11" s="186"/>
      <c r="J11" s="186"/>
      <c r="K11" s="186"/>
    </row>
    <row r="12" spans="1:11" ht="15" customHeight="1" x14ac:dyDescent="0.25">
      <c r="A12" s="186"/>
      <c r="B12" s="245" t="s">
        <v>192</v>
      </c>
      <c r="C12" s="245"/>
      <c r="D12" s="96"/>
      <c r="E12" s="248" t="s">
        <v>192</v>
      </c>
      <c r="F12" s="248"/>
      <c r="G12" s="186"/>
      <c r="H12" s="186"/>
      <c r="I12" s="186"/>
      <c r="J12" s="186"/>
      <c r="K12" s="186"/>
    </row>
    <row r="13" spans="1:11" ht="15" customHeight="1" x14ac:dyDescent="0.25">
      <c r="A13" s="186"/>
      <c r="B13" s="201" t="s">
        <v>76</v>
      </c>
      <c r="C13" s="189">
        <f>Oppsummering!D24</f>
        <v>0</v>
      </c>
      <c r="E13" s="207" t="s">
        <v>76</v>
      </c>
      <c r="F13" s="208">
        <f>C13</f>
        <v>0</v>
      </c>
      <c r="G13" s="186"/>
      <c r="H13" s="186"/>
      <c r="I13" s="186"/>
      <c r="J13" s="186"/>
      <c r="K13" s="186"/>
    </row>
    <row r="14" spans="1:11" ht="15" customHeight="1" x14ac:dyDescent="0.25">
      <c r="A14" s="186"/>
      <c r="B14" s="202" t="s">
        <v>191</v>
      </c>
      <c r="C14" s="190">
        <f>Oppsummering!D25</f>
        <v>0</v>
      </c>
      <c r="E14" s="209" t="s">
        <v>191</v>
      </c>
      <c r="F14" s="210">
        <f>C14</f>
        <v>0</v>
      </c>
      <c r="G14" s="186"/>
      <c r="H14" s="186"/>
      <c r="I14" s="186"/>
      <c r="J14" s="186"/>
      <c r="K14" s="186"/>
    </row>
    <row r="15" spans="1:11" ht="15" customHeight="1" x14ac:dyDescent="0.25">
      <c r="A15" s="186"/>
      <c r="B15" s="215" t="s">
        <v>201</v>
      </c>
      <c r="C15" s="190">
        <f>Oppsummering!D26</f>
        <v>0</v>
      </c>
      <c r="E15" s="216" t="s">
        <v>201</v>
      </c>
      <c r="F15" s="210">
        <f>C15</f>
        <v>0</v>
      </c>
      <c r="G15" s="186"/>
      <c r="H15" s="186"/>
      <c r="I15" s="186"/>
      <c r="J15" s="186"/>
      <c r="K15" s="186"/>
    </row>
    <row r="16" spans="1:11" ht="15.75" thickBot="1" x14ac:dyDescent="0.3">
      <c r="A16" s="186"/>
      <c r="B16" s="197" t="s">
        <v>188</v>
      </c>
      <c r="C16" s="191">
        <f>Oppsummering!D27</f>
        <v>0</v>
      </c>
      <c r="E16" s="211" t="s">
        <v>188</v>
      </c>
      <c r="F16" s="212">
        <f>C16</f>
        <v>0</v>
      </c>
      <c r="G16" s="186"/>
      <c r="H16" s="186"/>
      <c r="I16" s="186"/>
      <c r="J16" s="186"/>
      <c r="K16" s="186"/>
    </row>
    <row r="17" spans="1:11" ht="15.75" thickTop="1" x14ac:dyDescent="0.25">
      <c r="A17" s="186"/>
      <c r="B17" s="186"/>
      <c r="F17" s="186"/>
      <c r="G17" s="186"/>
      <c r="H17" s="186"/>
      <c r="I17" s="186"/>
      <c r="J17" s="186"/>
      <c r="K17" s="186"/>
    </row>
    <row r="18" spans="1:11" x14ac:dyDescent="0.25">
      <c r="A18" s="186"/>
      <c r="B18" s="186"/>
      <c r="F18" s="186"/>
      <c r="G18" s="186"/>
      <c r="H18" s="186"/>
      <c r="I18" s="186"/>
      <c r="J18" s="186"/>
      <c r="K18" s="186"/>
    </row>
    <row r="19" spans="1:11" x14ac:dyDescent="0.25">
      <c r="A19" s="186"/>
      <c r="B19" s="186"/>
      <c r="F19" s="186"/>
      <c r="G19" s="186"/>
      <c r="H19" s="186"/>
      <c r="I19" s="186"/>
      <c r="J19" s="186"/>
      <c r="K19" s="186"/>
    </row>
    <row r="20" spans="1:11" x14ac:dyDescent="0.25">
      <c r="A20" s="186"/>
      <c r="B20" s="186"/>
      <c r="F20" s="186"/>
      <c r="G20" s="186"/>
      <c r="H20" s="186"/>
      <c r="I20" s="186"/>
      <c r="J20" s="186"/>
      <c r="K20" s="186"/>
    </row>
    <row r="21" spans="1:11" x14ac:dyDescent="0.25">
      <c r="A21" s="186"/>
      <c r="B21" s="186"/>
      <c r="F21" s="186"/>
      <c r="G21" s="186"/>
      <c r="H21" s="186"/>
      <c r="I21" s="186"/>
      <c r="J21" s="186"/>
      <c r="K21" s="186"/>
    </row>
    <row r="22" spans="1:11" x14ac:dyDescent="0.25">
      <c r="A22" s="186"/>
      <c r="B22" s="186"/>
      <c r="F22" s="186"/>
      <c r="G22" s="186"/>
      <c r="H22" s="186"/>
      <c r="I22" s="186"/>
      <c r="J22" s="186"/>
      <c r="K22" s="186"/>
    </row>
    <row r="23" spans="1:11" x14ac:dyDescent="0.25">
      <c r="A23" s="186"/>
      <c r="B23" s="186"/>
      <c r="F23" s="186"/>
      <c r="G23" s="186"/>
      <c r="H23" s="186"/>
      <c r="I23" s="186"/>
      <c r="J23" s="186"/>
      <c r="K23" s="186"/>
    </row>
    <row r="24" spans="1:11" x14ac:dyDescent="0.25">
      <c r="A24" s="186"/>
      <c r="B24" s="186"/>
      <c r="F24" s="186"/>
      <c r="G24" s="186"/>
      <c r="H24" s="186"/>
      <c r="I24" s="186"/>
      <c r="J24" s="186"/>
      <c r="K24" s="186"/>
    </row>
    <row r="25" spans="1:11" x14ac:dyDescent="0.25">
      <c r="A25" s="186"/>
      <c r="B25" s="186"/>
      <c r="F25" s="186"/>
      <c r="G25" s="186"/>
      <c r="H25" s="186"/>
      <c r="I25" s="186"/>
      <c r="J25" s="186"/>
      <c r="K25" s="186"/>
    </row>
    <row r="26" spans="1:11" x14ac:dyDescent="0.25">
      <c r="A26" s="186"/>
      <c r="B26" s="186"/>
      <c r="C26" s="186"/>
      <c r="D26" s="186"/>
      <c r="E26" s="186"/>
      <c r="F26" s="186"/>
      <c r="G26" s="186"/>
      <c r="H26" s="186"/>
      <c r="I26" s="186"/>
      <c r="J26" s="186"/>
      <c r="K26" s="186"/>
    </row>
    <row r="27" spans="1:11" x14ac:dyDescent="0.25">
      <c r="A27" s="186"/>
      <c r="B27" s="186"/>
      <c r="C27" s="186"/>
      <c r="D27" s="186"/>
      <c r="E27" s="186"/>
      <c r="F27" s="186"/>
      <c r="G27" s="186"/>
      <c r="H27" s="186"/>
      <c r="I27" s="186"/>
      <c r="J27" s="186"/>
      <c r="K27" s="186"/>
    </row>
    <row r="28" spans="1:11" x14ac:dyDescent="0.25">
      <c r="A28" s="186"/>
      <c r="B28" s="186"/>
      <c r="C28" s="186"/>
      <c r="D28" s="186"/>
      <c r="E28" s="186"/>
      <c r="F28" s="186"/>
      <c r="G28" s="186"/>
      <c r="H28" s="186"/>
      <c r="I28" s="186"/>
      <c r="J28" s="186"/>
      <c r="K28" s="186"/>
    </row>
    <row r="29" spans="1:11" x14ac:dyDescent="0.25">
      <c r="A29" s="186"/>
      <c r="B29" s="186"/>
      <c r="C29" s="186"/>
      <c r="D29" s="186"/>
      <c r="E29" s="186"/>
      <c r="F29" s="186"/>
      <c r="G29" s="186"/>
      <c r="H29" s="186"/>
      <c r="I29" s="186"/>
      <c r="J29" s="186"/>
      <c r="K29" s="186"/>
    </row>
    <row r="30" spans="1:11" x14ac:dyDescent="0.25">
      <c r="A30" s="186"/>
      <c r="B30" s="186"/>
      <c r="C30" s="186"/>
      <c r="D30" s="186"/>
      <c r="E30" s="186"/>
      <c r="F30" s="186"/>
      <c r="G30" s="186"/>
      <c r="H30" s="186"/>
      <c r="I30" s="186"/>
      <c r="J30" s="186"/>
      <c r="K30" s="186"/>
    </row>
    <row r="31" spans="1:11" x14ac:dyDescent="0.25">
      <c r="A31" s="186"/>
      <c r="B31" s="186"/>
      <c r="C31" s="186"/>
      <c r="D31" s="186"/>
      <c r="E31" s="186"/>
      <c r="F31" s="186"/>
      <c r="G31" s="186"/>
      <c r="H31" s="186"/>
      <c r="I31" s="186"/>
      <c r="J31" s="186"/>
      <c r="K31" s="186"/>
    </row>
    <row r="32" spans="1:11" x14ac:dyDescent="0.25">
      <c r="A32" s="186"/>
      <c r="B32" s="186"/>
      <c r="C32" s="186"/>
      <c r="D32" s="186"/>
      <c r="E32" s="186"/>
      <c r="F32" s="186"/>
      <c r="G32" s="186"/>
      <c r="H32" s="186"/>
      <c r="I32" s="186"/>
      <c r="J32" s="186"/>
      <c r="K32" s="186"/>
    </row>
    <row r="33" spans="1:11" x14ac:dyDescent="0.25">
      <c r="A33" s="186"/>
      <c r="B33" s="186"/>
      <c r="C33" s="186"/>
      <c r="D33" s="186"/>
      <c r="E33" s="186"/>
      <c r="F33" s="186"/>
      <c r="G33" s="186"/>
      <c r="H33" s="186"/>
      <c r="I33" s="186"/>
      <c r="J33" s="186"/>
      <c r="K33" s="186"/>
    </row>
    <row r="34" spans="1:11" x14ac:dyDescent="0.25">
      <c r="A34" s="186"/>
      <c r="B34" s="186"/>
      <c r="C34" s="186"/>
      <c r="D34" s="186"/>
      <c r="E34" s="186"/>
      <c r="F34" s="186"/>
      <c r="G34" s="186"/>
      <c r="H34" s="186"/>
      <c r="I34" s="186"/>
      <c r="J34" s="186"/>
      <c r="K34" s="186"/>
    </row>
    <row r="35" spans="1:11" x14ac:dyDescent="0.25">
      <c r="A35" s="186"/>
      <c r="B35" s="186"/>
      <c r="C35" s="186"/>
      <c r="D35" s="186"/>
      <c r="E35" s="186"/>
      <c r="F35" s="186"/>
      <c r="G35" s="186"/>
      <c r="H35" s="186"/>
      <c r="I35" s="186"/>
      <c r="J35" s="186"/>
      <c r="K35" s="186"/>
    </row>
    <row r="36" spans="1:11" x14ac:dyDescent="0.25">
      <c r="A36" s="186"/>
      <c r="B36" s="186"/>
      <c r="C36" s="186"/>
      <c r="D36" s="186"/>
      <c r="E36" s="186"/>
      <c r="F36" s="186"/>
      <c r="G36" s="186"/>
      <c r="H36" s="186"/>
      <c r="I36" s="186"/>
      <c r="J36" s="186"/>
      <c r="K36" s="186"/>
    </row>
    <row r="37" spans="1:11" x14ac:dyDescent="0.25">
      <c r="A37" s="186"/>
      <c r="B37" s="186"/>
      <c r="C37" s="186"/>
      <c r="D37" s="186"/>
      <c r="E37" s="186"/>
      <c r="F37" s="186"/>
      <c r="G37" s="186"/>
      <c r="H37" s="186"/>
      <c r="I37" s="186"/>
      <c r="J37" s="186"/>
      <c r="K37" s="186"/>
    </row>
    <row r="38" spans="1:11" x14ac:dyDescent="0.25">
      <c r="A38" s="186"/>
      <c r="B38" s="186"/>
      <c r="C38" s="186"/>
      <c r="D38" s="186"/>
      <c r="E38" s="186"/>
      <c r="F38" s="186"/>
      <c r="G38" s="186"/>
      <c r="H38" s="186"/>
      <c r="I38" s="186"/>
      <c r="J38" s="186"/>
      <c r="K38" s="186"/>
    </row>
    <row r="39" spans="1:11" x14ac:dyDescent="0.25">
      <c r="A39" s="186"/>
      <c r="B39" s="186"/>
      <c r="C39" s="186"/>
      <c r="D39" s="186"/>
      <c r="E39" s="186"/>
      <c r="F39" s="186"/>
      <c r="G39" s="186"/>
      <c r="H39" s="186"/>
      <c r="I39" s="186"/>
      <c r="J39" s="186"/>
      <c r="K39" s="186"/>
    </row>
    <row r="40" spans="1:11" x14ac:dyDescent="0.25">
      <c r="A40" s="186"/>
      <c r="B40" s="186"/>
      <c r="C40" s="186"/>
      <c r="D40" s="186"/>
      <c r="E40" s="186"/>
      <c r="F40" s="186"/>
      <c r="G40" s="186"/>
      <c r="H40" s="186"/>
      <c r="I40" s="186"/>
      <c r="J40" s="186"/>
      <c r="K40" s="186"/>
    </row>
    <row r="41" spans="1:11" x14ac:dyDescent="0.25">
      <c r="A41" s="186"/>
      <c r="B41" s="186"/>
      <c r="C41" s="186"/>
      <c r="D41" s="186"/>
      <c r="E41" s="186"/>
      <c r="F41" s="186"/>
      <c r="G41" s="186"/>
      <c r="H41" s="186"/>
      <c r="I41" s="186"/>
      <c r="J41" s="186"/>
      <c r="K41" s="186"/>
    </row>
    <row r="42" spans="1:11" x14ac:dyDescent="0.25">
      <c r="A42" s="186"/>
      <c r="B42" s="186"/>
      <c r="C42" s="186"/>
      <c r="D42" s="186"/>
      <c r="E42" s="186"/>
      <c r="F42" s="186"/>
      <c r="G42" s="186"/>
      <c r="H42" s="186"/>
      <c r="I42" s="186"/>
      <c r="J42" s="186"/>
      <c r="K42" s="186"/>
    </row>
    <row r="43" spans="1:11" x14ac:dyDescent="0.25">
      <c r="A43" s="186"/>
      <c r="B43" s="186"/>
      <c r="C43" s="186"/>
      <c r="D43" s="186"/>
      <c r="E43" s="186"/>
      <c r="F43" s="186"/>
      <c r="G43" s="186"/>
      <c r="H43" s="186"/>
      <c r="I43" s="186"/>
      <c r="J43" s="186"/>
      <c r="K43" s="186"/>
    </row>
    <row r="44" spans="1:11" x14ac:dyDescent="0.25">
      <c r="A44" s="186"/>
      <c r="B44" s="186"/>
      <c r="C44" s="186"/>
      <c r="D44" s="186"/>
      <c r="E44" s="186"/>
      <c r="F44" s="186"/>
      <c r="G44" s="186"/>
      <c r="H44" s="186"/>
      <c r="I44" s="186"/>
      <c r="J44" s="186"/>
      <c r="K44" s="186"/>
    </row>
    <row r="45" spans="1:11" x14ac:dyDescent="0.25">
      <c r="A45" s="186"/>
      <c r="B45" s="186"/>
      <c r="C45" s="186"/>
      <c r="D45" s="186"/>
      <c r="E45" s="186"/>
      <c r="F45" s="186"/>
      <c r="G45" s="186"/>
      <c r="H45" s="186"/>
      <c r="I45" s="186"/>
      <c r="J45" s="186"/>
      <c r="K45" s="186"/>
    </row>
    <row r="46" spans="1:11" x14ac:dyDescent="0.25">
      <c r="A46" s="186"/>
      <c r="B46" s="186"/>
      <c r="C46" s="186"/>
      <c r="D46" s="186"/>
      <c r="E46" s="186"/>
      <c r="F46" s="186"/>
      <c r="G46" s="186"/>
      <c r="H46" s="186"/>
      <c r="I46" s="186"/>
      <c r="J46" s="186"/>
      <c r="K46" s="186"/>
    </row>
    <row r="47" spans="1:11" x14ac:dyDescent="0.25">
      <c r="A47" s="186"/>
      <c r="B47" s="186"/>
      <c r="C47" s="186"/>
      <c r="D47" s="186"/>
      <c r="E47" s="186"/>
      <c r="F47" s="186"/>
      <c r="G47" s="186"/>
      <c r="H47" s="186"/>
      <c r="I47" s="186"/>
      <c r="J47" s="186"/>
      <c r="K47" s="186"/>
    </row>
    <row r="48" spans="1:11" x14ac:dyDescent="0.25">
      <c r="A48" s="186"/>
      <c r="B48" s="186"/>
      <c r="C48" s="186"/>
      <c r="D48" s="186"/>
      <c r="E48" s="186"/>
      <c r="F48" s="186"/>
      <c r="G48" s="186"/>
      <c r="H48" s="186"/>
      <c r="I48" s="186"/>
      <c r="J48" s="186"/>
      <c r="K48" s="186"/>
    </row>
    <row r="49" spans="1:11" x14ac:dyDescent="0.25">
      <c r="A49" s="186"/>
      <c r="B49" s="186"/>
      <c r="C49" s="186"/>
      <c r="D49" s="186"/>
      <c r="E49" s="186"/>
      <c r="F49" s="186"/>
      <c r="G49" s="186"/>
      <c r="H49" s="186"/>
      <c r="I49" s="186"/>
      <c r="J49" s="186"/>
      <c r="K49" s="186"/>
    </row>
  </sheetData>
  <sheetProtection algorithmName="SHA-512" hashValue="kQzsEsufe1gGX47PYEGurxPZnxO50iRdHUya+mmprlBeiy8MZ7e+9OVIYdS5OstaNwJ7/7C5SPJeBYp9CvgoLA==" saltValue="dpbdWeyDThOK7BYKCv3mkw==" spinCount="100000" sheet="1" objects="1" scenarios="1"/>
  <protectedRanges>
    <protectedRange sqref="A10:A11 B2:B3 D8:D11" name="Område1"/>
  </protectedRanges>
  <mergeCells count="6">
    <mergeCell ref="B12:C12"/>
    <mergeCell ref="B4:C4"/>
    <mergeCell ref="B5:C5"/>
    <mergeCell ref="E4:F4"/>
    <mergeCell ref="E5:F5"/>
    <mergeCell ref="E12:F12"/>
  </mergeCells>
  <pageMargins left="0.7" right="0.7" top="0.75" bottom="0.75" header="0.3" footer="0.3"/>
  <pageSetup paperSize="9" orientation="portrait" r:id="rId1"/>
  <picture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2:V67"/>
  <sheetViews>
    <sheetView showGridLines="0" tabSelected="1" zoomScale="115" zoomScaleNormal="115" zoomScalePageLayoutView="70" workbookViewId="0">
      <selection activeCell="F31" sqref="F31"/>
    </sheetView>
  </sheetViews>
  <sheetFormatPr baseColWidth="10" defaultRowHeight="15" x14ac:dyDescent="0.25"/>
  <cols>
    <col min="1" max="1" width="22.42578125" customWidth="1"/>
    <col min="2" max="2" width="14.42578125" bestFit="1" customWidth="1"/>
    <col min="3" max="3" width="12" bestFit="1" customWidth="1"/>
    <col min="4" max="4" width="22.42578125" customWidth="1"/>
    <col min="5" max="5" width="20.28515625" customWidth="1"/>
    <col min="6" max="6" width="32" customWidth="1"/>
    <col min="7" max="7" width="21.42578125" customWidth="1"/>
    <col min="8" max="8" width="21" customWidth="1"/>
  </cols>
  <sheetData>
    <row r="2" spans="1:10" ht="15" customHeight="1" x14ac:dyDescent="0.25">
      <c r="A2" s="253" t="s">
        <v>175</v>
      </c>
      <c r="B2" s="254"/>
      <c r="C2" s="254"/>
      <c r="D2" s="254"/>
      <c r="E2" s="254"/>
      <c r="F2" s="254"/>
      <c r="G2" s="51"/>
      <c r="H2" s="51"/>
      <c r="I2" s="51"/>
      <c r="J2" s="51"/>
    </row>
    <row r="3" spans="1:10" ht="15" customHeight="1" x14ac:dyDescent="0.25">
      <c r="A3" s="254"/>
      <c r="B3" s="254"/>
      <c r="C3" s="254"/>
      <c r="D3" s="254"/>
      <c r="E3" s="254"/>
      <c r="F3" s="254"/>
      <c r="I3" s="51"/>
      <c r="J3" s="51"/>
    </row>
    <row r="4" spans="1:10" ht="15.75" customHeight="1" x14ac:dyDescent="0.25">
      <c r="A4" s="254"/>
      <c r="B4" s="254"/>
      <c r="C4" s="254"/>
      <c r="D4" s="254"/>
      <c r="E4" s="254"/>
      <c r="F4" s="254"/>
      <c r="G4" s="51"/>
      <c r="H4" s="51"/>
      <c r="I4" s="51"/>
      <c r="J4" s="51"/>
    </row>
    <row r="5" spans="1:10" ht="19.5" customHeight="1" x14ac:dyDescent="0.25">
      <c r="A5" s="146" t="s">
        <v>34</v>
      </c>
      <c r="B5" s="255" t="str">
        <f>IF(Grunnlagsdata!B11="","",Grunnlagsdata!B11)</f>
        <v/>
      </c>
      <c r="C5" s="255"/>
      <c r="D5" s="255"/>
    </row>
    <row r="6" spans="1:10" ht="18.75" x14ac:dyDescent="0.25">
      <c r="A6" s="146" t="s">
        <v>43</v>
      </c>
      <c r="B6" s="256" t="str">
        <f>IF('IKKE BRUK'!C22=1,"Løsmasse/grus",IF('IKKE BRUK'!C22=2,"Steinbrudd/pukk",IF('IKKE BRUK'!C22=3,"Naturstein","")))</f>
        <v/>
      </c>
      <c r="C6" s="256"/>
      <c r="D6" s="256"/>
    </row>
    <row r="7" spans="1:10" ht="18.75" customHeight="1" x14ac:dyDescent="0.25">
      <c r="A7" s="145" t="s">
        <v>173</v>
      </c>
      <c r="B7" s="204">
        <f>Grunnlagsdata!B22</f>
        <v>0</v>
      </c>
      <c r="C7" s="143" t="s">
        <v>37</v>
      </c>
      <c r="D7" s="144"/>
    </row>
    <row r="8" spans="1:10" ht="19.5" customHeight="1" x14ac:dyDescent="0.25">
      <c r="A8" s="146" t="s">
        <v>69</v>
      </c>
      <c r="B8" s="204">
        <f>Grunnlagsdata!B19</f>
        <v>0</v>
      </c>
      <c r="C8" s="143" t="s">
        <v>42</v>
      </c>
      <c r="D8" s="95"/>
      <c r="E8" s="96"/>
    </row>
    <row r="9" spans="1:10" x14ac:dyDescent="0.25">
      <c r="G9" s="96"/>
    </row>
    <row r="10" spans="1:10" s="124" customFormat="1" x14ac:dyDescent="0.25">
      <c r="G10" s="96"/>
    </row>
    <row r="11" spans="1:10" s="124" customFormat="1" ht="18.75" x14ac:dyDescent="0.3">
      <c r="A11" s="263" t="s">
        <v>177</v>
      </c>
      <c r="B11" s="263"/>
      <c r="C11" s="263"/>
      <c r="G11" s="96"/>
    </row>
    <row r="12" spans="1:10" s="124" customFormat="1" ht="19.5" thickBot="1" x14ac:dyDescent="0.3">
      <c r="A12" s="145" t="s">
        <v>172</v>
      </c>
      <c r="B12" s="260" t="str">
        <f>IF('IKKE BRUK'!C22=1,"Løsmasse",IF('IKKE BRUK'!C22&lt;4,"Fast fjell",""))</f>
        <v/>
      </c>
      <c r="C12" s="260"/>
      <c r="D12" s="3"/>
      <c r="G12" s="96"/>
    </row>
    <row r="13" spans="1:10" s="124" customFormat="1" ht="20.25" thickTop="1" thickBot="1" x14ac:dyDescent="0.3">
      <c r="A13" s="146" t="s">
        <v>174</v>
      </c>
      <c r="B13" s="261"/>
      <c r="C13" s="261"/>
      <c r="D13" s="3"/>
      <c r="G13" s="96"/>
    </row>
    <row r="14" spans="1:10" s="124" customFormat="1" ht="19.5" customHeight="1" thickTop="1" thickBot="1" x14ac:dyDescent="0.3">
      <c r="A14" s="147" t="s">
        <v>176</v>
      </c>
      <c r="B14" s="262" t="str">
        <f>IF(OR(B13="", 'IKKE BRUK'!C22="", 'IKKE BRUK'!C22=4), "", IF('IKKE BRUK'!C22&lt;2, B13*1000*'IKKE BRUK'!E13, IF('IKKE BRUK'!C22&lt;4, B13*1000*'IKKE BRUK'!E14, ""))*1.25)</f>
        <v/>
      </c>
      <c r="C14" s="262"/>
      <c r="G14" s="96"/>
    </row>
    <row r="15" spans="1:10" s="124" customFormat="1" ht="78" customHeight="1" thickTop="1" x14ac:dyDescent="0.25">
      <c r="A15" s="257" t="s">
        <v>200</v>
      </c>
      <c r="B15" s="258"/>
      <c r="C15" s="258"/>
      <c r="D15" s="258"/>
    </row>
    <row r="16" spans="1:10" s="124" customFormat="1" x14ac:dyDescent="0.25"/>
    <row r="17" spans="1:21" s="124" customFormat="1" x14ac:dyDescent="0.25"/>
    <row r="18" spans="1:21" ht="25.5" customHeight="1" x14ac:dyDescent="0.25">
      <c r="A18" s="77" t="s">
        <v>76</v>
      </c>
      <c r="B18" s="264" t="s">
        <v>184</v>
      </c>
      <c r="C18" s="264"/>
      <c r="D18" s="265"/>
    </row>
    <row r="19" spans="1:21" x14ac:dyDescent="0.25">
      <c r="A19" s="78" t="s">
        <v>65</v>
      </c>
      <c r="B19" s="78"/>
      <c r="C19" s="78"/>
      <c r="D19" s="79">
        <f>ROUNDUP(('Fjerning av konstruksjoner'!H14),-4)</f>
        <v>0</v>
      </c>
    </row>
    <row r="20" spans="1:21" x14ac:dyDescent="0.25">
      <c r="A20" s="78" t="s">
        <v>66</v>
      </c>
      <c r="B20" s="78"/>
      <c r="C20" s="78"/>
      <c r="D20" s="79">
        <f>ROUNDUP(('Massehåndtering og arrondering'!G11),-4)</f>
        <v>0</v>
      </c>
    </row>
    <row r="21" spans="1:21" x14ac:dyDescent="0.25">
      <c r="A21" s="78" t="s">
        <v>67</v>
      </c>
      <c r="B21" s="78"/>
      <c r="C21" s="78"/>
      <c r="D21" s="79">
        <f>ROUNDUP(( 'Annen varig sikring'!H20),-4)</f>
        <v>0</v>
      </c>
    </row>
    <row r="22" spans="1:21" x14ac:dyDescent="0.25">
      <c r="A22" s="78" t="s">
        <v>25</v>
      </c>
      <c r="B22" s="78"/>
      <c r="C22" s="78"/>
      <c r="D22" s="79">
        <f>ROUNDUP(( 'Andre dir. avslutningskostnader'!H8),-4)</f>
        <v>0</v>
      </c>
    </row>
    <row r="23" spans="1:21" x14ac:dyDescent="0.25">
      <c r="A23" s="44" t="s">
        <v>68</v>
      </c>
      <c r="B23" s="44"/>
      <c r="C23" s="44"/>
      <c r="D23" s="80">
        <f>ROUNDUP(( 'Andre dir. avslutningskostnader'!H27),-4)</f>
        <v>0</v>
      </c>
      <c r="F23" s="96"/>
      <c r="G23" s="96"/>
      <c r="H23" s="96"/>
      <c r="I23" s="170"/>
      <c r="J23" s="34"/>
      <c r="K23" s="34"/>
      <c r="L23" s="34"/>
      <c r="M23" s="34"/>
      <c r="N23" s="34"/>
      <c r="O23" s="34"/>
      <c r="P23" s="34"/>
      <c r="Q23" s="34"/>
      <c r="R23" s="34"/>
      <c r="S23" s="34"/>
      <c r="T23" s="34"/>
    </row>
    <row r="24" spans="1:21" ht="15.75" customHeight="1" x14ac:dyDescent="0.25">
      <c r="A24" s="259" t="s">
        <v>33</v>
      </c>
      <c r="B24" s="259"/>
      <c r="C24" s="259"/>
      <c r="D24" s="165">
        <f>SUM(D19:D23)</f>
        <v>0</v>
      </c>
      <c r="E24" s="148"/>
      <c r="F24" s="171"/>
      <c r="G24" s="96"/>
      <c r="H24" s="96"/>
      <c r="I24" s="19"/>
      <c r="J24" s="19"/>
      <c r="K24" s="19"/>
      <c r="L24" s="19"/>
      <c r="M24" s="19"/>
      <c r="N24" s="19"/>
      <c r="O24" s="19"/>
      <c r="P24" s="19"/>
      <c r="Q24" s="19"/>
      <c r="R24" s="19"/>
      <c r="S24" s="19"/>
      <c r="T24" s="19"/>
    </row>
    <row r="25" spans="1:21" ht="15.75" customHeight="1" x14ac:dyDescent="0.25">
      <c r="A25" s="259" t="s">
        <v>170</v>
      </c>
      <c r="B25" s="259"/>
      <c r="C25" s="259"/>
      <c r="D25" s="166">
        <f>ROUNDUP(( IF(D24&gt;0,'Indirekte kostnader'!F11,0)),-4)</f>
        <v>0</v>
      </c>
      <c r="E25" s="95"/>
      <c r="F25" s="171"/>
      <c r="G25" s="173"/>
      <c r="H25" s="172"/>
      <c r="I25" s="96"/>
    </row>
    <row r="26" spans="1:21" s="124" customFormat="1" ht="15.75" customHeight="1" x14ac:dyDescent="0.25">
      <c r="A26" s="214" t="s">
        <v>201</v>
      </c>
      <c r="B26" s="214"/>
      <c r="C26" s="213"/>
      <c r="D26" s="166">
        <f>(D24+D25)*0.25</f>
        <v>0</v>
      </c>
      <c r="E26" s="95"/>
      <c r="F26" s="172"/>
      <c r="G26" s="173"/>
      <c r="H26" s="172"/>
      <c r="I26" s="96"/>
    </row>
    <row r="27" spans="1:21" ht="17.25" customHeight="1" thickBot="1" x14ac:dyDescent="0.3">
      <c r="A27" s="266" t="s">
        <v>171</v>
      </c>
      <c r="B27" s="267"/>
      <c r="C27" s="151"/>
      <c r="D27" s="149">
        <f>D24+D25+D26</f>
        <v>0</v>
      </c>
      <c r="E27" s="28"/>
      <c r="F27" s="172"/>
      <c r="G27" s="168"/>
      <c r="H27" s="172"/>
      <c r="I27" s="174"/>
      <c r="J27" s="11"/>
      <c r="K27" s="11"/>
      <c r="L27" s="12"/>
      <c r="M27" s="3"/>
      <c r="N27" s="3"/>
      <c r="O27" s="3"/>
      <c r="P27" s="3"/>
      <c r="Q27" s="3"/>
      <c r="R27" s="3"/>
      <c r="S27" s="3"/>
      <c r="T27" s="3"/>
      <c r="U27" s="3"/>
    </row>
    <row r="28" spans="1:21" s="3" customFormat="1" ht="15" customHeight="1" thickTop="1" thickBot="1" x14ac:dyDescent="0.3">
      <c r="A28" s="43"/>
      <c r="B28" s="43"/>
      <c r="C28" s="150"/>
      <c r="D28" s="93"/>
      <c r="E28" s="76"/>
      <c r="F28" s="175"/>
      <c r="G28" s="176"/>
      <c r="H28" s="177"/>
      <c r="I28" s="95"/>
      <c r="J28" s="11"/>
      <c r="K28" s="11"/>
      <c r="L28" s="11"/>
      <c r="M28" s="12"/>
    </row>
    <row r="29" spans="1:21" ht="32.1" customHeight="1" thickBot="1" x14ac:dyDescent="0.3">
      <c r="A29" s="270" t="s">
        <v>137</v>
      </c>
      <c r="B29" s="270"/>
      <c r="C29" s="270"/>
      <c r="D29" s="271"/>
      <c r="E29" s="13"/>
      <c r="F29" s="169"/>
      <c r="G29" s="169"/>
      <c r="H29" s="174"/>
      <c r="I29" s="174"/>
      <c r="J29" s="12"/>
      <c r="K29" s="3"/>
      <c r="L29" s="3"/>
      <c r="M29" s="3"/>
      <c r="N29" s="3"/>
      <c r="O29" s="3"/>
      <c r="P29" s="3"/>
      <c r="Q29" s="3"/>
      <c r="R29" s="3"/>
      <c r="S29" s="3"/>
    </row>
    <row r="30" spans="1:21" ht="32.1" customHeight="1" thickBot="1" x14ac:dyDescent="0.3">
      <c r="A30" s="268"/>
      <c r="B30" s="268"/>
      <c r="C30" s="268"/>
      <c r="D30" s="269"/>
      <c r="E30" s="13"/>
      <c r="F30" s="252"/>
      <c r="G30" s="252"/>
      <c r="H30" s="252"/>
      <c r="I30" s="252"/>
      <c r="J30" s="252"/>
      <c r="K30" s="252"/>
      <c r="L30" s="252"/>
      <c r="M30" s="3"/>
      <c r="N30" s="3"/>
      <c r="O30" s="3"/>
      <c r="P30" s="3"/>
      <c r="Q30" s="3"/>
      <c r="R30" s="3"/>
      <c r="S30" s="3"/>
    </row>
    <row r="31" spans="1:21" ht="32.1" customHeight="1" thickBot="1" x14ac:dyDescent="0.3">
      <c r="A31" s="272" t="s">
        <v>136</v>
      </c>
      <c r="B31" s="272"/>
      <c r="C31" s="272"/>
      <c r="D31" s="163" t="str">
        <f>IF('IKKE BRUK'!C22=1,"Løsmasser",IF('IKKE BRUK'!C22=2,"Steinbrudd/pukk",IF('IKKE BRUK'!C22=3,"Naturstein","")))</f>
        <v/>
      </c>
      <c r="E31" s="13"/>
      <c r="F31" s="13"/>
      <c r="G31" s="13"/>
      <c r="H31" s="203"/>
      <c r="I31" s="13"/>
      <c r="J31" s="13"/>
      <c r="K31" s="13"/>
      <c r="L31" s="13"/>
      <c r="M31" s="3"/>
      <c r="N31" s="3"/>
      <c r="O31" s="3"/>
      <c r="P31" s="3"/>
      <c r="Q31" s="3"/>
      <c r="R31" s="3"/>
      <c r="S31" s="3"/>
    </row>
    <row r="32" spans="1:21" ht="32.1" customHeight="1" thickBot="1" x14ac:dyDescent="0.3">
      <c r="A32" s="275" t="s">
        <v>178</v>
      </c>
      <c r="B32" s="276"/>
      <c r="C32" s="276"/>
      <c r="D32" s="162" t="str">
        <f>IF('IKKE BRUK'!D36="","",IF(D27&lt;'IKKE BRUK'!D36,D27,IF((D27*0.25)&lt;'IKKE BRUK'!D36,'IKKE BRUK'!D36,D27*0.25)))</f>
        <v/>
      </c>
      <c r="E32" s="13"/>
      <c r="F32" s="13"/>
      <c r="G32" s="13"/>
      <c r="H32" s="13"/>
      <c r="I32" s="13"/>
      <c r="J32" s="13"/>
      <c r="K32" s="13"/>
      <c r="L32" s="13"/>
      <c r="M32" s="3"/>
      <c r="N32" s="3"/>
      <c r="O32" s="3"/>
      <c r="P32" s="3"/>
      <c r="Q32" s="3"/>
      <c r="R32" s="3"/>
      <c r="S32" s="3"/>
    </row>
    <row r="33" spans="1:22" ht="32.1" customHeight="1" x14ac:dyDescent="0.25">
      <c r="A33" s="274" t="str">
        <f>IF(innbet&lt;=2,"Min. årlig innbetaling (ikke justert for inflasjon)",IF(innbet=3,"Bankgaranti/konserngaranti stilles på",""))</f>
        <v/>
      </c>
      <c r="B33" s="274"/>
      <c r="C33" s="274"/>
      <c r="D33" s="152" t="str">
        <f>IF(innbet=1,(D27-D34)/D36,IF(innbet=2,D27/D36,IF(innbet=3,D27,"")))</f>
        <v/>
      </c>
      <c r="E33" s="142"/>
      <c r="F33" s="13"/>
      <c r="G33" s="13"/>
      <c r="H33" s="13"/>
      <c r="I33" s="13"/>
      <c r="J33" s="13"/>
      <c r="K33" s="13"/>
      <c r="L33" s="13"/>
      <c r="M33" s="3"/>
      <c r="N33" s="3"/>
      <c r="O33" s="3"/>
      <c r="P33" s="3"/>
      <c r="Q33" s="3"/>
      <c r="R33" s="3"/>
      <c r="S33" s="3"/>
    </row>
    <row r="34" spans="1:22" x14ac:dyDescent="0.25">
      <c r="A34" s="153" t="str">
        <f>IF(innbet&lt;=2,"Grunnbeløp","")</f>
        <v/>
      </c>
      <c r="B34" s="154"/>
      <c r="C34" s="154"/>
      <c r="D34" s="158" t="str">
        <f>IF(innbet&lt;=2,D32,"")</f>
        <v/>
      </c>
      <c r="E34" s="96"/>
      <c r="F34" s="242"/>
      <c r="G34" s="243"/>
      <c r="H34" s="3"/>
      <c r="I34" s="3"/>
      <c r="J34" s="3"/>
      <c r="K34" s="3"/>
      <c r="L34" s="3"/>
      <c r="M34" s="3"/>
      <c r="N34" s="3"/>
      <c r="O34" s="3"/>
      <c r="P34" s="3"/>
      <c r="Q34" s="3"/>
      <c r="R34" s="3"/>
      <c r="S34" s="3"/>
      <c r="T34" s="3"/>
      <c r="U34" s="3"/>
      <c r="V34" s="3"/>
    </row>
    <row r="35" spans="1:22" x14ac:dyDescent="0.25">
      <c r="A35" s="153" t="str">
        <f>IF(innbet&lt;=2,"Driftstid etappe [år]","")</f>
        <v/>
      </c>
      <c r="B35" s="154"/>
      <c r="C35" s="154"/>
      <c r="D35" s="159" t="str">
        <f>IF(innbet&lt;=2,Grunnlagsdata!B19,"")</f>
        <v/>
      </c>
      <c r="E35" s="96"/>
      <c r="F35" s="244"/>
      <c r="G35" s="1"/>
      <c r="H35" s="3"/>
      <c r="I35" s="3"/>
      <c r="J35" s="3"/>
      <c r="K35" s="3"/>
      <c r="L35" s="3"/>
      <c r="M35" s="3"/>
      <c r="N35" s="3"/>
      <c r="O35" s="3"/>
      <c r="P35" s="3"/>
      <c r="Q35" s="3"/>
      <c r="R35" s="3"/>
      <c r="S35" s="3"/>
      <c r="T35" s="3"/>
      <c r="U35" s="3"/>
      <c r="V35" s="3"/>
    </row>
    <row r="36" spans="1:22" x14ac:dyDescent="0.25">
      <c r="A36" s="155" t="str">
        <f>IF(innbet&lt;=2,"Nedbetalingstid [år]","")</f>
        <v/>
      </c>
      <c r="B36" s="154"/>
      <c r="C36" s="154"/>
      <c r="D36" s="160" t="str">
        <f>IF(innbet&lt;=2,IF(D35*0.8&gt;=20,20,ROUNDDOWN(IF(D35*0.8&lt;20,D35*0.8),0)),"")</f>
        <v/>
      </c>
      <c r="E36" s="96"/>
      <c r="F36" s="2"/>
      <c r="G36" s="1"/>
      <c r="H36" s="3"/>
      <c r="I36" s="3"/>
      <c r="J36" s="3"/>
      <c r="K36" s="3"/>
      <c r="L36" s="3"/>
      <c r="M36" s="3"/>
      <c r="N36" s="3"/>
      <c r="O36" s="3"/>
      <c r="P36" s="3"/>
      <c r="Q36" s="3"/>
      <c r="R36" s="3"/>
      <c r="S36" s="3"/>
      <c r="T36" s="3"/>
      <c r="U36" s="3"/>
      <c r="V36" s="3"/>
    </row>
    <row r="37" spans="1:22" x14ac:dyDescent="0.25">
      <c r="A37" s="154" t="str">
        <f>IF(innbet&lt;=2,"kr/år","")</f>
        <v/>
      </c>
      <c r="B37" s="154"/>
      <c r="C37" s="154"/>
      <c r="D37" s="164" t="str">
        <f>IF(innbet=1,(D27-D34)/D36,IF(innbet=2,D27/D36,""))</f>
        <v/>
      </c>
      <c r="F37" s="2"/>
      <c r="G37" s="1"/>
      <c r="H37" s="3"/>
      <c r="I37" s="3"/>
      <c r="J37" s="3"/>
      <c r="K37" s="3"/>
      <c r="L37" s="3"/>
      <c r="M37" s="3"/>
      <c r="N37" s="3"/>
      <c r="O37" s="3"/>
      <c r="P37" s="3"/>
      <c r="Q37" s="3"/>
      <c r="R37" s="3"/>
      <c r="S37" s="3"/>
      <c r="T37" s="3"/>
      <c r="U37" s="3"/>
      <c r="V37" s="3"/>
    </row>
    <row r="38" spans="1:22" x14ac:dyDescent="0.25">
      <c r="A38" s="156" t="str">
        <f>IF(innbet&lt;=2,"Kr/m3","")</f>
        <v/>
      </c>
      <c r="B38" s="154"/>
      <c r="C38" s="154"/>
      <c r="D38" s="161" t="str">
        <f>IF(innbet&lt;=2,D37/Grunnlagsdata!B20,"")</f>
        <v/>
      </c>
      <c r="F38" s="96"/>
      <c r="G38" s="1"/>
      <c r="H38" s="3"/>
      <c r="I38" s="3"/>
      <c r="J38" s="3"/>
      <c r="K38" s="3"/>
      <c r="L38" s="3"/>
      <c r="M38" s="3"/>
      <c r="N38" s="3"/>
      <c r="O38" s="3"/>
      <c r="P38" s="3"/>
      <c r="Q38" s="3"/>
      <c r="R38" s="3"/>
      <c r="S38" s="3"/>
      <c r="T38" s="3"/>
      <c r="U38" s="3"/>
      <c r="V38" s="3"/>
    </row>
    <row r="39" spans="1:22" x14ac:dyDescent="0.25">
      <c r="A39" s="157" t="str">
        <f>IF(innbet&lt;=2,"Kr/tonn","")</f>
        <v/>
      </c>
      <c r="B39" s="154"/>
      <c r="C39" s="154"/>
      <c r="D39" s="161" t="str">
        <f>IF(innbet&lt;=2,D37/Grunnlagsdata!B21,"")</f>
        <v/>
      </c>
      <c r="E39" s="96"/>
      <c r="F39" s="96"/>
      <c r="G39" s="1"/>
      <c r="H39" s="3"/>
      <c r="I39" s="3"/>
      <c r="J39" s="3"/>
      <c r="K39" s="3"/>
      <c r="L39" s="3"/>
      <c r="M39" s="3"/>
      <c r="N39" s="3"/>
      <c r="O39" s="3"/>
      <c r="P39" s="3"/>
      <c r="Q39" s="3"/>
      <c r="R39" s="3"/>
      <c r="S39" s="3"/>
      <c r="T39" s="3"/>
      <c r="U39" s="3"/>
      <c r="V39" s="3"/>
    </row>
    <row r="40" spans="1:22" x14ac:dyDescent="0.25">
      <c r="F40" s="2"/>
      <c r="G40" s="1"/>
      <c r="H40" s="3"/>
      <c r="I40" s="3"/>
      <c r="J40" s="3"/>
      <c r="K40" s="3"/>
      <c r="L40" s="3"/>
      <c r="M40" s="3"/>
      <c r="N40" s="3"/>
      <c r="O40" s="3"/>
      <c r="P40" s="3"/>
      <c r="Q40" s="3"/>
      <c r="R40" s="3"/>
      <c r="S40" s="3"/>
      <c r="T40" s="3"/>
      <c r="U40" s="3"/>
      <c r="V40" s="3"/>
    </row>
    <row r="41" spans="1:22" ht="42" customHeight="1" thickBot="1" x14ac:dyDescent="0.3">
      <c r="A41" s="273" t="s">
        <v>202</v>
      </c>
      <c r="B41" s="273"/>
      <c r="F41" s="2"/>
      <c r="G41" s="1"/>
      <c r="H41" s="3"/>
      <c r="I41" s="3"/>
      <c r="J41" s="3"/>
      <c r="K41" s="3"/>
      <c r="L41" s="3"/>
      <c r="M41" s="3"/>
      <c r="N41" s="3"/>
      <c r="O41" s="3"/>
      <c r="P41" s="3"/>
      <c r="Q41" s="3"/>
      <c r="R41" s="3"/>
      <c r="S41" s="3"/>
      <c r="T41" s="3"/>
      <c r="U41" s="3"/>
      <c r="V41" s="3"/>
    </row>
    <row r="42" spans="1:22" x14ac:dyDescent="0.25">
      <c r="A42" s="179" t="s">
        <v>186</v>
      </c>
      <c r="B42" s="180" t="s">
        <v>185</v>
      </c>
      <c r="C42" s="181" t="s">
        <v>187</v>
      </c>
      <c r="D42" s="182"/>
      <c r="E42" s="182"/>
      <c r="F42" s="182"/>
      <c r="G42" s="183"/>
    </row>
    <row r="43" spans="1:22" ht="60" customHeight="1" thickBot="1" x14ac:dyDescent="0.3">
      <c r="A43" s="184">
        <v>43025</v>
      </c>
      <c r="B43" s="185">
        <v>1</v>
      </c>
      <c r="C43" s="249" t="s">
        <v>190</v>
      </c>
      <c r="D43" s="250"/>
      <c r="E43" s="250"/>
      <c r="F43" s="250"/>
      <c r="G43" s="251"/>
    </row>
    <row r="44" spans="1:22" ht="15.75" thickBot="1" x14ac:dyDescent="0.3">
      <c r="A44" s="184">
        <v>43689</v>
      </c>
      <c r="B44" s="185">
        <v>2</v>
      </c>
      <c r="C44" s="249" t="s">
        <v>193</v>
      </c>
      <c r="D44" s="250"/>
      <c r="E44" s="250"/>
      <c r="F44" s="250"/>
      <c r="G44" s="251"/>
    </row>
    <row r="45" spans="1:22" ht="31.5" customHeight="1" thickBot="1" x14ac:dyDescent="0.3">
      <c r="A45" s="184">
        <v>45551</v>
      </c>
      <c r="B45" s="185">
        <v>3</v>
      </c>
      <c r="C45" s="249" t="s">
        <v>203</v>
      </c>
      <c r="D45" s="250"/>
      <c r="E45" s="250"/>
      <c r="F45" s="250"/>
      <c r="G45" s="251"/>
    </row>
    <row r="46" spans="1:22" ht="15.75" thickBot="1" x14ac:dyDescent="0.3">
      <c r="A46" s="184"/>
      <c r="B46" s="185"/>
      <c r="C46" s="249"/>
      <c r="D46" s="250"/>
      <c r="E46" s="250"/>
      <c r="F46" s="250"/>
      <c r="G46" s="251"/>
    </row>
    <row r="47" spans="1:22" ht="15.75" thickBot="1" x14ac:dyDescent="0.3">
      <c r="A47" s="184"/>
      <c r="B47" s="185"/>
      <c r="C47" s="249"/>
      <c r="D47" s="250"/>
      <c r="E47" s="250"/>
      <c r="F47" s="250"/>
      <c r="G47" s="251"/>
    </row>
    <row r="48" spans="1:22" ht="15.75" thickBot="1" x14ac:dyDescent="0.3">
      <c r="A48" s="184"/>
      <c r="B48" s="185"/>
      <c r="C48" s="249"/>
      <c r="D48" s="250"/>
      <c r="E48" s="250"/>
      <c r="F48" s="250"/>
      <c r="G48" s="251"/>
    </row>
    <row r="49" spans="3:3" x14ac:dyDescent="0.25">
      <c r="C49" s="178"/>
    </row>
    <row r="50" spans="3:3" x14ac:dyDescent="0.25">
      <c r="C50" s="178"/>
    </row>
    <row r="51" spans="3:3" x14ac:dyDescent="0.25">
      <c r="C51" s="178"/>
    </row>
    <row r="52" spans="3:3" x14ac:dyDescent="0.25">
      <c r="C52" s="178"/>
    </row>
    <row r="53" spans="3:3" x14ac:dyDescent="0.25">
      <c r="C53" s="178"/>
    </row>
    <row r="54" spans="3:3" x14ac:dyDescent="0.25">
      <c r="C54" s="178"/>
    </row>
    <row r="55" spans="3:3" x14ac:dyDescent="0.25">
      <c r="C55" s="178"/>
    </row>
    <row r="56" spans="3:3" x14ac:dyDescent="0.25">
      <c r="C56" s="178"/>
    </row>
    <row r="57" spans="3:3" x14ac:dyDescent="0.25">
      <c r="C57" s="178"/>
    </row>
    <row r="58" spans="3:3" x14ac:dyDescent="0.25">
      <c r="C58" s="178"/>
    </row>
    <row r="59" spans="3:3" x14ac:dyDescent="0.25">
      <c r="C59" s="178"/>
    </row>
    <row r="60" spans="3:3" x14ac:dyDescent="0.25">
      <c r="C60" s="178"/>
    </row>
    <row r="61" spans="3:3" x14ac:dyDescent="0.25">
      <c r="C61" s="178"/>
    </row>
    <row r="62" spans="3:3" x14ac:dyDescent="0.25">
      <c r="C62" s="178"/>
    </row>
    <row r="63" spans="3:3" x14ac:dyDescent="0.25">
      <c r="C63" s="178"/>
    </row>
    <row r="64" spans="3:3" x14ac:dyDescent="0.25">
      <c r="C64" s="178"/>
    </row>
    <row r="65" spans="3:3" x14ac:dyDescent="0.25">
      <c r="C65" s="178"/>
    </row>
    <row r="66" spans="3:3" x14ac:dyDescent="0.25">
      <c r="C66" s="178"/>
    </row>
    <row r="67" spans="3:3" x14ac:dyDescent="0.25">
      <c r="C67" s="178"/>
    </row>
  </sheetData>
  <sheetProtection algorithmName="SHA-512" hashValue="VchoWfhygxaBuvf/hKw/CFDJxR8Uws7jHyOlDUpNFOmTx3jvViEiwcDdOXWB7eaBoOuDEo5hnfnd5LKbt0x6/Q==" saltValue="+XVams4kJ8Tgbc1Ygeb05A==" spinCount="100000" sheet="1" objects="1" scenarios="1"/>
  <protectedRanges>
    <protectedRange sqref="B13" name="Område1"/>
  </protectedRanges>
  <mergeCells count="25">
    <mergeCell ref="A31:C31"/>
    <mergeCell ref="A41:B41"/>
    <mergeCell ref="A33:C33"/>
    <mergeCell ref="A32:C32"/>
    <mergeCell ref="C43:G43"/>
    <mergeCell ref="F30:L30"/>
    <mergeCell ref="A2:F4"/>
    <mergeCell ref="B5:D5"/>
    <mergeCell ref="B6:D6"/>
    <mergeCell ref="A15:D15"/>
    <mergeCell ref="A24:C24"/>
    <mergeCell ref="A25:C25"/>
    <mergeCell ref="B12:C12"/>
    <mergeCell ref="B13:C13"/>
    <mergeCell ref="B14:C14"/>
    <mergeCell ref="A11:C11"/>
    <mergeCell ref="B18:D18"/>
    <mergeCell ref="A27:B27"/>
    <mergeCell ref="A30:D30"/>
    <mergeCell ref="A29:D29"/>
    <mergeCell ref="C44:G44"/>
    <mergeCell ref="C45:G45"/>
    <mergeCell ref="C46:G46"/>
    <mergeCell ref="C47:G47"/>
    <mergeCell ref="C48:G48"/>
  </mergeCells>
  <pageMargins left="0.7" right="0.7" top="0.75" bottom="0.75" header="0.3" footer="0.3"/>
  <pageSetup paperSize="9" orientation="portrait"/>
  <headerFooter>
    <oddHeader>&amp;C&amp;A</oddHeader>
  </headerFooter>
  <drawing r:id="rId1"/>
  <legacyDrawing r:id="rId2"/>
  <picture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0</xdr:col>
                    <xdr:colOff>38100</xdr:colOff>
                    <xdr:row>29</xdr:row>
                    <xdr:rowOff>28575</xdr:rowOff>
                  </from>
                  <to>
                    <xdr:col>3</xdr:col>
                    <xdr:colOff>923925</xdr:colOff>
                    <xdr:row>29</xdr:row>
                    <xdr:rowOff>371475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61BEC3"/>
  </sheetPr>
  <dimension ref="A2:T45"/>
  <sheetViews>
    <sheetView showGridLines="0" showWhiteSpace="0" zoomScale="80" zoomScaleNormal="80" zoomScalePageLayoutView="80" workbookViewId="0">
      <selection activeCell="B13" sqref="B13"/>
    </sheetView>
  </sheetViews>
  <sheetFormatPr baseColWidth="10" defaultColWidth="8.85546875" defaultRowHeight="15" x14ac:dyDescent="0.25"/>
  <cols>
    <col min="1" max="1" width="36.7109375" style="5" customWidth="1"/>
    <col min="2" max="2" width="50.42578125" customWidth="1"/>
    <col min="3" max="3" width="8.85546875" style="4" customWidth="1"/>
  </cols>
  <sheetData>
    <row r="2" spans="1:3" ht="30" customHeight="1" thickBot="1" x14ac:dyDescent="0.3">
      <c r="A2" s="277" t="s">
        <v>0</v>
      </c>
      <c r="B2" s="278"/>
    </row>
    <row r="3" spans="1:3" ht="30" customHeight="1" thickBot="1" x14ac:dyDescent="0.3">
      <c r="A3" s="65" t="s">
        <v>97</v>
      </c>
      <c r="B3" s="234"/>
    </row>
    <row r="4" spans="1:3" ht="30" customHeight="1" thickTop="1" thickBot="1" x14ac:dyDescent="0.3">
      <c r="A4" s="22" t="s">
        <v>7</v>
      </c>
      <c r="B4" s="233"/>
    </row>
    <row r="5" spans="1:3" ht="30" customHeight="1" thickTop="1" thickBot="1" x14ac:dyDescent="0.3">
      <c r="A5" s="22" t="s">
        <v>6</v>
      </c>
      <c r="B5" s="232"/>
    </row>
    <row r="6" spans="1:3" ht="30" customHeight="1" thickTop="1" thickBot="1" x14ac:dyDescent="0.3">
      <c r="A6" s="22" t="s">
        <v>2</v>
      </c>
      <c r="B6" s="232"/>
    </row>
    <row r="7" spans="1:3" ht="30" customHeight="1" thickTop="1" thickBot="1" x14ac:dyDescent="0.3">
      <c r="A7" s="22" t="s">
        <v>5</v>
      </c>
      <c r="B7" s="232"/>
    </row>
    <row r="8" spans="1:3" ht="30" customHeight="1" thickTop="1" thickBot="1" x14ac:dyDescent="0.3">
      <c r="A8" s="22" t="s">
        <v>4</v>
      </c>
      <c r="B8" s="235"/>
    </row>
    <row r="9" spans="1:3" ht="30" customHeight="1" thickTop="1" thickBot="1" x14ac:dyDescent="0.3">
      <c r="A9" s="21" t="s">
        <v>98</v>
      </c>
      <c r="B9" s="232"/>
    </row>
    <row r="10" spans="1:3" ht="21" customHeight="1" thickBot="1" x14ac:dyDescent="0.3">
      <c r="A10" s="6"/>
      <c r="B10" s="10"/>
    </row>
    <row r="11" spans="1:3" ht="30" customHeight="1" thickTop="1" thickBot="1" x14ac:dyDescent="0.3">
      <c r="A11" s="20" t="s">
        <v>8</v>
      </c>
      <c r="B11" s="232"/>
    </row>
    <row r="12" spans="1:3" ht="30" customHeight="1" thickTop="1" thickBot="1" x14ac:dyDescent="0.3">
      <c r="A12" s="22" t="s">
        <v>9</v>
      </c>
      <c r="B12" s="232"/>
    </row>
    <row r="13" spans="1:3" ht="30" customHeight="1" thickTop="1" thickBot="1" x14ac:dyDescent="0.3">
      <c r="A13" s="21" t="s">
        <v>10</v>
      </c>
      <c r="B13" s="232"/>
    </row>
    <row r="14" spans="1:3" ht="21" hidden="1" customHeight="1" x14ac:dyDescent="0.25">
      <c r="A14" s="23"/>
      <c r="B14" s="25"/>
    </row>
    <row r="15" spans="1:3" s="3" customFormat="1" ht="21" customHeight="1" thickBot="1" x14ac:dyDescent="0.3">
      <c r="A15" s="24"/>
      <c r="B15" s="26"/>
      <c r="C15" s="19"/>
    </row>
    <row r="16" spans="1:3" ht="16.5" customHeight="1" thickBot="1" x14ac:dyDescent="0.3">
      <c r="A16" s="279" t="s">
        <v>3</v>
      </c>
      <c r="B16" s="280"/>
      <c r="C16" s="4" t="s">
        <v>57</v>
      </c>
    </row>
    <row r="17" spans="1:7" ht="30" customHeight="1" thickTop="1" thickBot="1" x14ac:dyDescent="0.3">
      <c r="A17" s="22" t="s">
        <v>114</v>
      </c>
      <c r="B17" s="59"/>
      <c r="C17" s="19"/>
    </row>
    <row r="18" spans="1:7" ht="30" customHeight="1" thickTop="1" thickBot="1" x14ac:dyDescent="0.3">
      <c r="A18" s="22" t="s">
        <v>121</v>
      </c>
      <c r="B18" s="59"/>
    </row>
    <row r="19" spans="1:7" ht="30" customHeight="1" thickTop="1" thickBot="1" x14ac:dyDescent="0.3">
      <c r="A19" s="22" t="s">
        <v>62</v>
      </c>
      <c r="B19" s="232"/>
    </row>
    <row r="20" spans="1:7" ht="30" customHeight="1" thickTop="1" thickBot="1" x14ac:dyDescent="0.3">
      <c r="A20" s="22" t="s">
        <v>58</v>
      </c>
      <c r="B20" s="233"/>
    </row>
    <row r="21" spans="1:7" ht="30" customHeight="1" thickTop="1" thickBot="1" x14ac:dyDescent="0.3">
      <c r="A21" s="22" t="s">
        <v>59</v>
      </c>
      <c r="B21" s="233"/>
    </row>
    <row r="22" spans="1:7" ht="30" customHeight="1" thickTop="1" thickBot="1" x14ac:dyDescent="0.3">
      <c r="A22" s="21" t="s">
        <v>80</v>
      </c>
      <c r="B22" s="232"/>
      <c r="C22"/>
    </row>
    <row r="23" spans="1:7" ht="21" customHeight="1" thickBot="1" x14ac:dyDescent="0.3">
      <c r="A23" s="6"/>
      <c r="B23" s="8"/>
    </row>
    <row r="24" spans="1:7" ht="30" customHeight="1" thickTop="1" thickBot="1" x14ac:dyDescent="0.3">
      <c r="A24" s="20" t="s">
        <v>41</v>
      </c>
      <c r="B24" s="232"/>
      <c r="F24" s="81"/>
    </row>
    <row r="25" spans="1:7" ht="28.5" customHeight="1" thickTop="1" thickBot="1" x14ac:dyDescent="0.3">
      <c r="A25" s="21" t="s">
        <v>1</v>
      </c>
      <c r="B25" s="230"/>
    </row>
    <row r="26" spans="1:7" s="124" customFormat="1" ht="28.5" customHeight="1" x14ac:dyDescent="0.25">
      <c r="C26" s="4"/>
      <c r="G26" s="124" t="s">
        <v>90</v>
      </c>
    </row>
    <row r="27" spans="1:7" ht="16.5" customHeight="1" thickBot="1" x14ac:dyDescent="0.3">
      <c r="A27" s="7" t="s">
        <v>161</v>
      </c>
      <c r="B27" s="9"/>
    </row>
    <row r="28" spans="1:7" ht="31.5" customHeight="1" thickTop="1" thickBot="1" x14ac:dyDescent="0.3">
      <c r="A28" s="21" t="s">
        <v>162</v>
      </c>
      <c r="B28" s="230"/>
    </row>
    <row r="29" spans="1:7" ht="31.5" customHeight="1" thickTop="1" thickBot="1" x14ac:dyDescent="0.3">
      <c r="A29" s="21" t="s">
        <v>160</v>
      </c>
      <c r="B29" s="231"/>
    </row>
    <row r="30" spans="1:7" ht="33.6" customHeight="1" x14ac:dyDescent="0.25"/>
    <row r="36" spans="2:20" ht="30" customHeight="1" x14ac:dyDescent="0.25">
      <c r="C36" s="14"/>
    </row>
    <row r="37" spans="2:20" x14ac:dyDescent="0.25">
      <c r="C37" s="14"/>
    </row>
    <row r="41" spans="2:20" x14ac:dyDescent="0.25">
      <c r="B41" s="205"/>
    </row>
    <row r="43" spans="2:20" ht="15" customHeight="1" x14ac:dyDescent="0.25"/>
    <row r="44" spans="2:20" ht="21.95" customHeight="1" x14ac:dyDescent="0.25">
      <c r="G44" s="3"/>
      <c r="H44" s="3"/>
      <c r="I44" s="3"/>
      <c r="J44" s="3"/>
      <c r="K44" s="3"/>
      <c r="L44" s="3"/>
      <c r="M44" s="3"/>
      <c r="N44" s="3"/>
      <c r="O44" s="3"/>
      <c r="P44" s="3"/>
      <c r="Q44" s="3"/>
      <c r="R44" s="3"/>
      <c r="S44" s="3"/>
      <c r="T44" s="3"/>
    </row>
    <row r="45" spans="2:20" ht="21.95" customHeight="1" x14ac:dyDescent="0.25">
      <c r="G45" s="3"/>
      <c r="H45" s="3"/>
      <c r="I45" s="3"/>
      <c r="J45" s="3"/>
      <c r="K45" s="3"/>
      <c r="L45" s="3"/>
      <c r="M45" s="3"/>
      <c r="N45" s="3"/>
      <c r="O45" s="3"/>
      <c r="P45" s="3"/>
      <c r="Q45" s="3"/>
      <c r="R45" s="3"/>
      <c r="S45" s="3"/>
      <c r="T45" s="3"/>
    </row>
  </sheetData>
  <sheetProtection algorithmName="SHA-512" hashValue="JlCeZ6CM8acNbwmUTB3o9ZTf5dmwt2DgWUm31+j/khhkKXi+ahLxe5JmD0mwOf19BT/plfUtM8e1o0VdNjnRgg==" saltValue="2m8jlbte9SyQlCg/Ft8Mgg==" spinCount="100000" sheet="1" objects="1" scenarios="1"/>
  <protectedRanges>
    <protectedRange sqref="B3:B9 B11:B13 B17:B22 B24:B25 B28:B29" name="Grunnlagsdata"/>
  </protectedRanges>
  <mergeCells count="2">
    <mergeCell ref="A2:B2"/>
    <mergeCell ref="A16:B16"/>
  </mergeCells>
  <pageMargins left="0.23622047244094491" right="0.23622047244094491" top="0.74803149606299213" bottom="0.74803149606299213" header="0.31496062992125984" footer="0.31496062992125984"/>
  <pageSetup paperSize="9" scale="80" orientation="portrait" r:id="rId1"/>
  <headerFooter>
    <oddHeader>&amp;C&amp;A</oddHeader>
    <oddFooter>Page &amp;P</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1</xdr:col>
                    <xdr:colOff>28575</xdr:colOff>
                    <xdr:row>16</xdr:row>
                    <xdr:rowOff>28575</xdr:rowOff>
                  </from>
                  <to>
                    <xdr:col>1</xdr:col>
                    <xdr:colOff>3352800</xdr:colOff>
                    <xdr:row>16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1</xdr:col>
                    <xdr:colOff>28575</xdr:colOff>
                    <xdr:row>17</xdr:row>
                    <xdr:rowOff>28575</xdr:rowOff>
                  </from>
                  <to>
                    <xdr:col>1</xdr:col>
                    <xdr:colOff>3352800</xdr:colOff>
                    <xdr:row>17</xdr:row>
                    <xdr:rowOff>371475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J21"/>
  <sheetViews>
    <sheetView showGridLines="0" zoomScale="70" zoomScaleNormal="70" zoomScalePageLayoutView="70" workbookViewId="0">
      <selection activeCell="C4" sqref="C4"/>
    </sheetView>
  </sheetViews>
  <sheetFormatPr baseColWidth="10" defaultRowHeight="15" x14ac:dyDescent="0.25"/>
  <cols>
    <col min="2" max="2" width="17" customWidth="1"/>
    <col min="3" max="8" width="14.7109375" customWidth="1"/>
    <col min="9" max="9" width="80.7109375" customWidth="1"/>
  </cols>
  <sheetData>
    <row r="1" spans="1:10" ht="15.75" thickBot="1" x14ac:dyDescent="0.3"/>
    <row r="2" spans="1:10" ht="15.75" customHeight="1" thickBot="1" x14ac:dyDescent="0.3">
      <c r="A2" s="286" t="s">
        <v>64</v>
      </c>
      <c r="B2" s="287"/>
      <c r="C2" s="287"/>
      <c r="D2" s="287"/>
      <c r="E2" s="287"/>
      <c r="F2" s="287"/>
      <c r="G2" s="287"/>
      <c r="H2" s="2"/>
    </row>
    <row r="3" spans="1:10" ht="30" customHeight="1" thickBot="1" x14ac:dyDescent="0.3">
      <c r="A3" s="284" t="s">
        <v>11</v>
      </c>
      <c r="B3" s="285"/>
      <c r="C3" s="52" t="s">
        <v>17</v>
      </c>
      <c r="D3" s="31" t="s">
        <v>18</v>
      </c>
      <c r="E3" s="31" t="s">
        <v>78</v>
      </c>
      <c r="F3" s="292" t="s">
        <v>139</v>
      </c>
      <c r="G3" s="293"/>
      <c r="H3" s="31" t="s">
        <v>105</v>
      </c>
      <c r="I3" s="32" t="s">
        <v>12</v>
      </c>
    </row>
    <row r="4" spans="1:10" ht="45" customHeight="1" thickBot="1" x14ac:dyDescent="0.3">
      <c r="A4" s="290" t="s">
        <v>13</v>
      </c>
      <c r="B4" s="291"/>
      <c r="C4" s="217"/>
      <c r="D4" s="218">
        <v>50000</v>
      </c>
      <c r="E4" s="219"/>
      <c r="F4" s="115">
        <v>50000</v>
      </c>
      <c r="G4" s="117" t="s">
        <v>145</v>
      </c>
      <c r="H4" s="111" t="str">
        <f>IF(C4="","",C4*D4)</f>
        <v/>
      </c>
      <c r="I4" s="49" t="s">
        <v>81</v>
      </c>
    </row>
    <row r="5" spans="1:10" ht="45" customHeight="1" thickTop="1" thickBot="1" x14ac:dyDescent="0.3">
      <c r="A5" s="288" t="s">
        <v>82</v>
      </c>
      <c r="B5" s="289"/>
      <c r="C5" s="220"/>
      <c r="D5" s="221">
        <v>2900</v>
      </c>
      <c r="E5" s="219"/>
      <c r="F5" s="115">
        <v>2900</v>
      </c>
      <c r="G5" s="117" t="s">
        <v>142</v>
      </c>
      <c r="H5" s="111" t="str">
        <f t="shared" ref="H5:H13" si="0">IF(C5="","",C5*D5)</f>
        <v/>
      </c>
      <c r="I5" s="15" t="s">
        <v>84</v>
      </c>
    </row>
    <row r="6" spans="1:10" ht="60" customHeight="1" thickTop="1" thickBot="1" x14ac:dyDescent="0.3">
      <c r="A6" s="288" t="s">
        <v>83</v>
      </c>
      <c r="B6" s="289"/>
      <c r="C6" s="220"/>
      <c r="D6" s="221">
        <v>850</v>
      </c>
      <c r="E6" s="219"/>
      <c r="F6" s="115">
        <v>850</v>
      </c>
      <c r="G6" s="117" t="s">
        <v>146</v>
      </c>
      <c r="H6" s="111" t="str">
        <f t="shared" si="0"/>
        <v/>
      </c>
      <c r="I6" s="15" t="s">
        <v>81</v>
      </c>
    </row>
    <row r="7" spans="1:10" ht="45" customHeight="1" thickTop="1" thickBot="1" x14ac:dyDescent="0.3">
      <c r="A7" s="288" t="s">
        <v>92</v>
      </c>
      <c r="B7" s="289"/>
      <c r="C7" s="220"/>
      <c r="D7" s="221">
        <v>400</v>
      </c>
      <c r="E7" s="219"/>
      <c r="F7" s="115">
        <v>400</v>
      </c>
      <c r="G7" s="117" t="s">
        <v>147</v>
      </c>
      <c r="H7" s="111" t="str">
        <f t="shared" si="0"/>
        <v/>
      </c>
      <c r="I7" s="15" t="s">
        <v>81</v>
      </c>
    </row>
    <row r="8" spans="1:10" ht="45" customHeight="1" thickTop="1" thickBot="1" x14ac:dyDescent="0.3">
      <c r="A8" s="288" t="s">
        <v>93</v>
      </c>
      <c r="B8" s="289"/>
      <c r="C8" s="220"/>
      <c r="D8" s="221">
        <v>750</v>
      </c>
      <c r="E8" s="219"/>
      <c r="F8" s="115">
        <v>750</v>
      </c>
      <c r="G8" s="117" t="s">
        <v>147</v>
      </c>
      <c r="H8" s="111" t="str">
        <f t="shared" si="0"/>
        <v/>
      </c>
      <c r="I8" s="15" t="s">
        <v>81</v>
      </c>
    </row>
    <row r="9" spans="1:10" ht="45" customHeight="1" thickTop="1" thickBot="1" x14ac:dyDescent="0.3">
      <c r="A9" s="288" t="s">
        <v>85</v>
      </c>
      <c r="B9" s="289"/>
      <c r="C9" s="220"/>
      <c r="D9" s="221">
        <v>1000</v>
      </c>
      <c r="E9" s="219"/>
      <c r="F9" s="115">
        <v>1000</v>
      </c>
      <c r="G9" s="117" t="s">
        <v>147</v>
      </c>
      <c r="H9" s="111" t="str">
        <f t="shared" si="0"/>
        <v/>
      </c>
      <c r="I9" s="15" t="s">
        <v>81</v>
      </c>
    </row>
    <row r="10" spans="1:10" ht="45" customHeight="1" thickTop="1" thickBot="1" x14ac:dyDescent="0.3">
      <c r="A10" s="288" t="s">
        <v>79</v>
      </c>
      <c r="B10" s="289"/>
      <c r="C10" s="220"/>
      <c r="D10" s="221">
        <v>1450</v>
      </c>
      <c r="E10" s="219"/>
      <c r="F10" s="115">
        <v>1450</v>
      </c>
      <c r="G10" s="117" t="s">
        <v>142</v>
      </c>
      <c r="H10" s="111" t="str">
        <f t="shared" si="0"/>
        <v/>
      </c>
      <c r="I10" s="15" t="s">
        <v>81</v>
      </c>
    </row>
    <row r="11" spans="1:10" ht="45" customHeight="1" thickTop="1" thickBot="1" x14ac:dyDescent="0.3">
      <c r="A11" s="283" t="s">
        <v>96</v>
      </c>
      <c r="B11" s="283"/>
      <c r="C11" s="220"/>
      <c r="D11" s="222"/>
      <c r="E11" s="219"/>
      <c r="F11" s="115"/>
      <c r="G11" s="117"/>
      <c r="H11" s="111" t="str">
        <f t="shared" si="0"/>
        <v/>
      </c>
      <c r="I11" s="15" t="s">
        <v>81</v>
      </c>
    </row>
    <row r="12" spans="1:10" ht="45" customHeight="1" thickTop="1" thickBot="1" x14ac:dyDescent="0.3">
      <c r="A12" s="283" t="s">
        <v>96</v>
      </c>
      <c r="B12" s="283"/>
      <c r="C12" s="220"/>
      <c r="D12" s="222"/>
      <c r="E12" s="219"/>
      <c r="F12" s="115"/>
      <c r="G12" s="117"/>
      <c r="H12" s="111" t="str">
        <f t="shared" si="0"/>
        <v/>
      </c>
      <c r="I12" s="15" t="s">
        <v>81</v>
      </c>
    </row>
    <row r="13" spans="1:10" ht="45" customHeight="1" thickTop="1" thickBot="1" x14ac:dyDescent="0.3">
      <c r="A13" s="283" t="s">
        <v>96</v>
      </c>
      <c r="B13" s="283"/>
      <c r="C13" s="220"/>
      <c r="D13" s="222"/>
      <c r="E13" s="219"/>
      <c r="F13" s="115"/>
      <c r="G13" s="117"/>
      <c r="H13" s="111" t="str">
        <f t="shared" si="0"/>
        <v/>
      </c>
      <c r="I13" s="15" t="s">
        <v>81</v>
      </c>
    </row>
    <row r="14" spans="1:10" ht="15.75" customHeight="1" thickTop="1" x14ac:dyDescent="0.25">
      <c r="A14" s="281" t="s">
        <v>75</v>
      </c>
      <c r="B14" s="282"/>
      <c r="C14" s="282"/>
      <c r="D14" s="282"/>
      <c r="E14" s="58"/>
      <c r="F14" s="58"/>
      <c r="G14" s="58"/>
      <c r="H14" s="69">
        <f>ROUNDUP((SUM(H4:H13)),-4)</f>
        <v>0</v>
      </c>
      <c r="I14" s="94"/>
      <c r="J14" s="14"/>
    </row>
    <row r="15" spans="1:10" x14ac:dyDescent="0.25">
      <c r="H15" s="2"/>
    </row>
    <row r="21" spans="4:4" x14ac:dyDescent="0.25">
      <c r="D21" s="2"/>
    </row>
  </sheetData>
  <sheetProtection algorithmName="SHA-512" hashValue="YrPYpGbFw3BEZ7pE/diZcp2bbWdYMPMo65G9e8vrzoNB/23/TAg33D70VqM8TrU1eEucFTQ7O+/L4RxB5LoLbQ==" saltValue="YlwXADB+gF8gdQ0bapBKNQ==" spinCount="100000" sheet="1" objects="1" scenarios="1"/>
  <protectedRanges>
    <protectedRange sqref="A11:B13 C4:D13 I4:I13" name="Område1"/>
  </protectedRanges>
  <mergeCells count="14">
    <mergeCell ref="A14:D14"/>
    <mergeCell ref="A13:B13"/>
    <mergeCell ref="A3:B3"/>
    <mergeCell ref="A2:G2"/>
    <mergeCell ref="A10:B10"/>
    <mergeCell ref="A5:B5"/>
    <mergeCell ref="A4:B4"/>
    <mergeCell ref="A6:B6"/>
    <mergeCell ref="A8:B8"/>
    <mergeCell ref="A7:B7"/>
    <mergeCell ref="A9:B9"/>
    <mergeCell ref="A12:B12"/>
    <mergeCell ref="A11:B11"/>
    <mergeCell ref="F3:G3"/>
  </mergeCells>
  <pageMargins left="0.7" right="0.7" top="0.75" bottom="0.75" header="0.3" footer="0.3"/>
  <pageSetup paperSize="9" orientation="portrait"/>
  <headerFooter>
    <oddHeader>&amp;C&amp;A</oddHeader>
  </headerFooter>
  <drawing r:id="rId1"/>
  <legacyDrawing r:id="rId2"/>
  <picture r:id="rId3"/>
  <mc:AlternateContent xmlns:mc="http://schemas.openxmlformats.org/markup-compatibility/2006">
    <mc:Choice Requires="x14">
      <controls>
        <mc:AlternateContent xmlns:mc="http://schemas.openxmlformats.org/markup-compatibility/2006">
          <mc:Choice Requires="x14">
            <control shapeId="6169" r:id="rId4" name="Drop Down 25">
              <controlPr defaultSize="0" autoLine="0" autoPict="0">
                <anchor moveWithCells="1">
                  <from>
                    <xdr:col>4</xdr:col>
                    <xdr:colOff>28575</xdr:colOff>
                    <xdr:row>3</xdr:row>
                    <xdr:rowOff>200025</xdr:rowOff>
                  </from>
                  <to>
                    <xdr:col>4</xdr:col>
                    <xdr:colOff>962025</xdr:colOff>
                    <xdr:row>3</xdr:row>
                    <xdr:rowOff>381000</xdr:rowOff>
                  </to>
                </anchor>
              </controlPr>
            </control>
          </mc:Choice>
        </mc:AlternateContent>
        <mc:AlternateContent xmlns:mc="http://schemas.openxmlformats.org/markup-compatibility/2006">
          <mc:Choice Requires="x14">
            <control shapeId="6170" r:id="rId5" name="Drop Down 26">
              <controlPr defaultSize="0" autoLine="0" autoPict="0">
                <anchor moveWithCells="1">
                  <from>
                    <xdr:col>4</xdr:col>
                    <xdr:colOff>28575</xdr:colOff>
                    <xdr:row>4</xdr:row>
                    <xdr:rowOff>295275</xdr:rowOff>
                  </from>
                  <to>
                    <xdr:col>4</xdr:col>
                    <xdr:colOff>962025</xdr:colOff>
                    <xdr:row>4</xdr:row>
                    <xdr:rowOff>466725</xdr:rowOff>
                  </to>
                </anchor>
              </controlPr>
            </control>
          </mc:Choice>
        </mc:AlternateContent>
        <mc:AlternateContent xmlns:mc="http://schemas.openxmlformats.org/markup-compatibility/2006">
          <mc:Choice Requires="x14">
            <control shapeId="6171" r:id="rId6" name="Drop Down 27">
              <controlPr defaultSize="0" autoLine="0" autoPict="0">
                <anchor moveWithCells="1">
                  <from>
                    <xdr:col>4</xdr:col>
                    <xdr:colOff>28575</xdr:colOff>
                    <xdr:row>5</xdr:row>
                    <xdr:rowOff>295275</xdr:rowOff>
                  </from>
                  <to>
                    <xdr:col>4</xdr:col>
                    <xdr:colOff>962025</xdr:colOff>
                    <xdr:row>5</xdr:row>
                    <xdr:rowOff>466725</xdr:rowOff>
                  </to>
                </anchor>
              </controlPr>
            </control>
          </mc:Choice>
        </mc:AlternateContent>
        <mc:AlternateContent xmlns:mc="http://schemas.openxmlformats.org/markup-compatibility/2006">
          <mc:Choice Requires="x14">
            <control shapeId="6172" r:id="rId7" name="Drop Down 28">
              <controlPr defaultSize="0" autoLine="0" autoPict="0">
                <anchor moveWithCells="1">
                  <from>
                    <xdr:col>4</xdr:col>
                    <xdr:colOff>28575</xdr:colOff>
                    <xdr:row>6</xdr:row>
                    <xdr:rowOff>200025</xdr:rowOff>
                  </from>
                  <to>
                    <xdr:col>4</xdr:col>
                    <xdr:colOff>962025</xdr:colOff>
                    <xdr:row>6</xdr:row>
                    <xdr:rowOff>381000</xdr:rowOff>
                  </to>
                </anchor>
              </controlPr>
            </control>
          </mc:Choice>
        </mc:AlternateContent>
        <mc:AlternateContent xmlns:mc="http://schemas.openxmlformats.org/markup-compatibility/2006">
          <mc:Choice Requires="x14">
            <control shapeId="6173" r:id="rId8" name="Drop Down 29">
              <controlPr defaultSize="0" autoLine="0" autoPict="0">
                <anchor moveWithCells="1">
                  <from>
                    <xdr:col>4</xdr:col>
                    <xdr:colOff>28575</xdr:colOff>
                    <xdr:row>7</xdr:row>
                    <xdr:rowOff>219075</xdr:rowOff>
                  </from>
                  <to>
                    <xdr:col>4</xdr:col>
                    <xdr:colOff>962025</xdr:colOff>
                    <xdr:row>7</xdr:row>
                    <xdr:rowOff>390525</xdr:rowOff>
                  </to>
                </anchor>
              </controlPr>
            </control>
          </mc:Choice>
        </mc:AlternateContent>
        <mc:AlternateContent xmlns:mc="http://schemas.openxmlformats.org/markup-compatibility/2006">
          <mc:Choice Requires="x14">
            <control shapeId="6174" r:id="rId9" name="Drop Down 30">
              <controlPr defaultSize="0" autoLine="0" autoPict="0">
                <anchor moveWithCells="1">
                  <from>
                    <xdr:col>4</xdr:col>
                    <xdr:colOff>28575</xdr:colOff>
                    <xdr:row>8</xdr:row>
                    <xdr:rowOff>200025</xdr:rowOff>
                  </from>
                  <to>
                    <xdr:col>4</xdr:col>
                    <xdr:colOff>962025</xdr:colOff>
                    <xdr:row>8</xdr:row>
                    <xdr:rowOff>381000</xdr:rowOff>
                  </to>
                </anchor>
              </controlPr>
            </control>
          </mc:Choice>
        </mc:AlternateContent>
        <mc:AlternateContent xmlns:mc="http://schemas.openxmlformats.org/markup-compatibility/2006">
          <mc:Choice Requires="x14">
            <control shapeId="6175" r:id="rId10" name="Drop Down 31">
              <controlPr defaultSize="0" autoLine="0" autoPict="0">
                <anchor moveWithCells="1">
                  <from>
                    <xdr:col>4</xdr:col>
                    <xdr:colOff>28575</xdr:colOff>
                    <xdr:row>9</xdr:row>
                    <xdr:rowOff>200025</xdr:rowOff>
                  </from>
                  <to>
                    <xdr:col>4</xdr:col>
                    <xdr:colOff>962025</xdr:colOff>
                    <xdr:row>9</xdr:row>
                    <xdr:rowOff>381000</xdr:rowOff>
                  </to>
                </anchor>
              </controlPr>
            </control>
          </mc:Choice>
        </mc:AlternateContent>
        <mc:AlternateContent xmlns:mc="http://schemas.openxmlformats.org/markup-compatibility/2006">
          <mc:Choice Requires="x14">
            <control shapeId="6176" r:id="rId11" name="Drop Down 32">
              <controlPr defaultSize="0" autoLine="0" autoPict="0">
                <anchor moveWithCells="1">
                  <from>
                    <xdr:col>4</xdr:col>
                    <xdr:colOff>28575</xdr:colOff>
                    <xdr:row>10</xdr:row>
                    <xdr:rowOff>219075</xdr:rowOff>
                  </from>
                  <to>
                    <xdr:col>4</xdr:col>
                    <xdr:colOff>962025</xdr:colOff>
                    <xdr:row>10</xdr:row>
                    <xdr:rowOff>390525</xdr:rowOff>
                  </to>
                </anchor>
              </controlPr>
            </control>
          </mc:Choice>
        </mc:AlternateContent>
        <mc:AlternateContent xmlns:mc="http://schemas.openxmlformats.org/markup-compatibility/2006">
          <mc:Choice Requires="x14">
            <control shapeId="6177" r:id="rId12" name="Drop Down 33">
              <controlPr defaultSize="0" autoLine="0" autoPict="0">
                <anchor moveWithCells="1">
                  <from>
                    <xdr:col>4</xdr:col>
                    <xdr:colOff>28575</xdr:colOff>
                    <xdr:row>11</xdr:row>
                    <xdr:rowOff>219075</xdr:rowOff>
                  </from>
                  <to>
                    <xdr:col>4</xdr:col>
                    <xdr:colOff>962025</xdr:colOff>
                    <xdr:row>11</xdr:row>
                    <xdr:rowOff>390525</xdr:rowOff>
                  </to>
                </anchor>
              </controlPr>
            </control>
          </mc:Choice>
        </mc:AlternateContent>
        <mc:AlternateContent xmlns:mc="http://schemas.openxmlformats.org/markup-compatibility/2006">
          <mc:Choice Requires="x14">
            <control shapeId="6179" r:id="rId13" name="Drop Down 35">
              <controlPr defaultSize="0" autoLine="0" autoPict="0">
                <anchor moveWithCells="1">
                  <from>
                    <xdr:col>4</xdr:col>
                    <xdr:colOff>28575</xdr:colOff>
                    <xdr:row>12</xdr:row>
                    <xdr:rowOff>219075</xdr:rowOff>
                  </from>
                  <to>
                    <xdr:col>4</xdr:col>
                    <xdr:colOff>962025</xdr:colOff>
                    <xdr:row>12</xdr:row>
                    <xdr:rowOff>390525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A2:M28"/>
  <sheetViews>
    <sheetView showGridLines="0" zoomScale="90" zoomScaleNormal="90" zoomScalePageLayoutView="90" workbookViewId="0">
      <selection activeCell="H6" sqref="H6"/>
    </sheetView>
  </sheetViews>
  <sheetFormatPr baseColWidth="10" defaultRowHeight="15" x14ac:dyDescent="0.25"/>
  <cols>
    <col min="1" max="1" width="24.85546875" customWidth="1"/>
    <col min="2" max="7" width="14.7109375" customWidth="1"/>
    <col min="8" max="8" width="80.7109375" customWidth="1"/>
    <col min="9" max="9" width="12" customWidth="1"/>
  </cols>
  <sheetData>
    <row r="2" spans="1:13" ht="15.75" customHeight="1" thickBot="1" x14ac:dyDescent="0.3">
      <c r="A2" s="294" t="s">
        <v>14</v>
      </c>
      <c r="B2" s="295"/>
      <c r="C2" s="295"/>
      <c r="D2" s="295"/>
      <c r="E2" s="295"/>
      <c r="F2" s="295"/>
      <c r="G2" s="295"/>
      <c r="H2" s="295"/>
      <c r="I2" s="71"/>
      <c r="J2" s="71"/>
    </row>
    <row r="3" spans="1:13" ht="43.5" customHeight="1" thickBot="1" x14ac:dyDescent="0.3">
      <c r="A3" s="30" t="s">
        <v>11</v>
      </c>
      <c r="B3" s="46" t="s">
        <v>17</v>
      </c>
      <c r="C3" s="31" t="s">
        <v>18</v>
      </c>
      <c r="D3" s="53" t="s">
        <v>78</v>
      </c>
      <c r="E3" s="292" t="s">
        <v>139</v>
      </c>
      <c r="F3" s="293"/>
      <c r="G3" s="31" t="s">
        <v>116</v>
      </c>
      <c r="H3" s="32" t="s">
        <v>12</v>
      </c>
      <c r="I3" s="72"/>
      <c r="J3" s="72"/>
    </row>
    <row r="4" spans="1:13" ht="45" customHeight="1" thickBot="1" x14ac:dyDescent="0.3">
      <c r="A4" s="50" t="s">
        <v>88</v>
      </c>
      <c r="B4" s="110" t="str">
        <f>B27</f>
        <v/>
      </c>
      <c r="C4" s="223">
        <v>1500</v>
      </c>
      <c r="D4" s="224"/>
      <c r="E4" s="113">
        <v>1500</v>
      </c>
      <c r="F4" s="66" t="s">
        <v>142</v>
      </c>
      <c r="G4" s="111" t="str">
        <f>IF(B4="","",B4*C4)</f>
        <v/>
      </c>
      <c r="H4" s="82" t="s">
        <v>89</v>
      </c>
      <c r="I4" s="73"/>
      <c r="J4" s="73"/>
    </row>
    <row r="5" spans="1:13" ht="45" customHeight="1" thickTop="1" thickBot="1" x14ac:dyDescent="0.3">
      <c r="A5" s="29" t="s">
        <v>61</v>
      </c>
      <c r="B5" s="110" t="str">
        <f>B22</f>
        <v/>
      </c>
      <c r="C5" s="221">
        <v>1500</v>
      </c>
      <c r="D5" s="225"/>
      <c r="E5" s="114">
        <v>1500</v>
      </c>
      <c r="F5" s="55" t="s">
        <v>142</v>
      </c>
      <c r="G5" s="111" t="str">
        <f t="shared" ref="G5:G10" si="0">IF(B5="","",B5*C5)</f>
        <v/>
      </c>
      <c r="H5" s="83" t="s">
        <v>111</v>
      </c>
      <c r="I5" s="73"/>
      <c r="J5" s="73"/>
    </row>
    <row r="6" spans="1:13" ht="45" customHeight="1" thickTop="1" thickBot="1" x14ac:dyDescent="0.3">
      <c r="A6" s="29" t="s">
        <v>44</v>
      </c>
      <c r="B6" s="226"/>
      <c r="C6" s="221">
        <v>133</v>
      </c>
      <c r="D6" s="225"/>
      <c r="E6" s="114">
        <v>133</v>
      </c>
      <c r="F6" s="55" t="s">
        <v>144</v>
      </c>
      <c r="G6" s="111" t="str">
        <f t="shared" si="0"/>
        <v/>
      </c>
      <c r="H6" s="83" t="s">
        <v>81</v>
      </c>
      <c r="I6" s="73"/>
      <c r="J6" s="73"/>
    </row>
    <row r="7" spans="1:13" ht="45" customHeight="1" thickTop="1" thickBot="1" x14ac:dyDescent="0.3">
      <c r="A7" s="29" t="s">
        <v>45</v>
      </c>
      <c r="B7" s="220"/>
      <c r="C7" s="221">
        <v>319</v>
      </c>
      <c r="D7" s="225"/>
      <c r="E7" s="114">
        <v>319</v>
      </c>
      <c r="F7" s="55" t="s">
        <v>144</v>
      </c>
      <c r="G7" s="111" t="str">
        <f t="shared" si="0"/>
        <v/>
      </c>
      <c r="H7" s="83" t="s">
        <v>81</v>
      </c>
      <c r="I7" s="73"/>
      <c r="J7" s="73"/>
    </row>
    <row r="8" spans="1:13" ht="45" customHeight="1" thickTop="1" thickBot="1" x14ac:dyDescent="0.3">
      <c r="A8" s="29" t="s">
        <v>60</v>
      </c>
      <c r="B8" s="220"/>
      <c r="C8" s="221">
        <v>250</v>
      </c>
      <c r="D8" s="225"/>
      <c r="E8" s="114">
        <v>250</v>
      </c>
      <c r="F8" s="55" t="s">
        <v>144</v>
      </c>
      <c r="G8" s="111" t="str">
        <f t="shared" si="0"/>
        <v/>
      </c>
      <c r="H8" s="83" t="s">
        <v>165</v>
      </c>
      <c r="I8" s="73"/>
      <c r="J8" s="73"/>
    </row>
    <row r="9" spans="1:13" ht="45" customHeight="1" thickTop="1" thickBot="1" x14ac:dyDescent="0.3">
      <c r="A9" s="227" t="s">
        <v>117</v>
      </c>
      <c r="B9" s="220"/>
      <c r="C9" s="222"/>
      <c r="D9" s="225"/>
      <c r="E9" s="114"/>
      <c r="F9" s="55"/>
      <c r="G9" s="111" t="str">
        <f t="shared" si="0"/>
        <v/>
      </c>
      <c r="H9" s="84" t="s">
        <v>81</v>
      </c>
      <c r="I9" s="74"/>
      <c r="J9" s="74"/>
    </row>
    <row r="10" spans="1:13" ht="45" customHeight="1" thickTop="1" thickBot="1" x14ac:dyDescent="0.3">
      <c r="A10" s="227" t="s">
        <v>117</v>
      </c>
      <c r="B10" s="220"/>
      <c r="C10" s="222"/>
      <c r="D10" s="225"/>
      <c r="E10" s="114"/>
      <c r="F10" s="55"/>
      <c r="G10" s="111" t="str">
        <f t="shared" si="0"/>
        <v/>
      </c>
      <c r="H10" s="83" t="s">
        <v>81</v>
      </c>
      <c r="I10" s="73"/>
      <c r="J10" s="73"/>
    </row>
    <row r="11" spans="1:13" ht="15.75" customHeight="1" thickTop="1" x14ac:dyDescent="0.25">
      <c r="A11" s="300" t="s">
        <v>74</v>
      </c>
      <c r="B11" s="301"/>
      <c r="C11" s="301"/>
      <c r="D11" s="38"/>
      <c r="E11" s="38"/>
      <c r="F11" s="38"/>
      <c r="G11" s="69">
        <f>ROUNDUP((SUM(G4:G10)),-4)</f>
        <v>0</v>
      </c>
      <c r="H11" s="70"/>
      <c r="I11" s="7"/>
      <c r="J11" s="7"/>
    </row>
    <row r="12" spans="1:13" ht="15" customHeight="1" thickBot="1" x14ac:dyDescent="0.3">
      <c r="A12" s="39"/>
      <c r="B12" s="39"/>
      <c r="C12" s="39"/>
      <c r="D12" s="39"/>
      <c r="E12" s="39"/>
      <c r="F12" s="39"/>
      <c r="G12" s="39"/>
      <c r="H12" s="39"/>
      <c r="I12" s="2"/>
      <c r="J12" s="2"/>
    </row>
    <row r="13" spans="1:13" ht="15.75" thickBot="1" x14ac:dyDescent="0.3">
      <c r="A13" s="298" t="s">
        <v>140</v>
      </c>
      <c r="B13" s="299"/>
      <c r="C13" s="48"/>
      <c r="D13" s="48"/>
      <c r="E13" s="48"/>
      <c r="F13" s="48"/>
      <c r="M13" t="s">
        <v>90</v>
      </c>
    </row>
    <row r="14" spans="1:13" ht="30.75" customHeight="1" thickBot="1" x14ac:dyDescent="0.3">
      <c r="A14" s="292" t="s">
        <v>99</v>
      </c>
      <c r="B14" s="293"/>
      <c r="C14" s="7"/>
      <c r="D14" s="7"/>
      <c r="E14" s="7"/>
      <c r="F14" s="7"/>
      <c r="G14" s="7"/>
      <c r="H14" s="7"/>
      <c r="I14" s="7"/>
      <c r="J14" s="7"/>
    </row>
    <row r="15" spans="1:13" ht="16.5" thickTop="1" thickBot="1" x14ac:dyDescent="0.3">
      <c r="A15" s="102" t="s">
        <v>39</v>
      </c>
      <c r="B15" s="220"/>
      <c r="C15" s="47"/>
      <c r="D15" s="3"/>
      <c r="E15" s="3"/>
      <c r="F15" s="3"/>
      <c r="G15" s="40"/>
      <c r="H15" s="40"/>
      <c r="I15" s="40"/>
      <c r="J15" s="40"/>
    </row>
    <row r="16" spans="1:13" ht="16.5" thickTop="1" thickBot="1" x14ac:dyDescent="0.3">
      <c r="A16" s="103" t="s">
        <v>38</v>
      </c>
      <c r="B16" s="220"/>
      <c r="C16" s="40"/>
      <c r="D16" s="40"/>
      <c r="E16" s="40"/>
      <c r="F16" s="40"/>
      <c r="I16" s="40"/>
      <c r="J16" s="40"/>
    </row>
    <row r="17" spans="1:10" ht="15.75" thickTop="1" x14ac:dyDescent="0.25">
      <c r="A17" s="104" t="s">
        <v>40</v>
      </c>
      <c r="B17" s="105" t="str">
        <f>IF('IKKE BRUK'!E9=2,33,IF('IKKE BRUK'!E9=3,35,IF('IKKE BRUK'!E9=4,42,"")))</f>
        <v/>
      </c>
      <c r="C17" s="40"/>
      <c r="D17" s="229"/>
      <c r="E17" s="40"/>
      <c r="F17" s="40"/>
      <c r="I17" s="40"/>
      <c r="J17" s="42"/>
    </row>
    <row r="18" spans="1:10" ht="15.75" customHeight="1" thickBot="1" x14ac:dyDescent="0.3">
      <c r="A18" s="103" t="s">
        <v>91</v>
      </c>
      <c r="B18" s="106" t="str">
        <f>IF('IKKE BRUK'!E9&gt;=2,(B16*((B16)/(TAN((B17*(2*3.14159265)/(360)))))*B15),"")</f>
        <v/>
      </c>
      <c r="C18" s="47"/>
      <c r="D18" s="1"/>
      <c r="E18" s="1"/>
      <c r="F18" s="1"/>
      <c r="G18" s="40"/>
      <c r="H18" s="40"/>
      <c r="I18" s="40"/>
      <c r="J18" s="40"/>
    </row>
    <row r="19" spans="1:10" ht="31.5" customHeight="1" thickBot="1" x14ac:dyDescent="0.3">
      <c r="A19" s="292" t="s">
        <v>100</v>
      </c>
      <c r="B19" s="293"/>
      <c r="C19" s="7"/>
      <c r="D19" s="7"/>
      <c r="E19" s="7"/>
      <c r="F19" s="7"/>
      <c r="G19" s="7"/>
      <c r="H19" s="7"/>
      <c r="I19" s="7"/>
      <c r="J19" s="7"/>
    </row>
    <row r="20" spans="1:10" ht="18" thickBot="1" x14ac:dyDescent="0.3">
      <c r="A20" s="102" t="s">
        <v>94</v>
      </c>
      <c r="B20" s="119" t="str">
        <f>B18</f>
        <v/>
      </c>
      <c r="C20" s="7"/>
      <c r="D20" s="3"/>
      <c r="E20" s="3"/>
      <c r="F20" s="3"/>
      <c r="G20" s="41"/>
      <c r="H20" s="41"/>
      <c r="I20" s="41"/>
      <c r="J20" s="41"/>
    </row>
    <row r="21" spans="1:10" ht="30.75" customHeight="1" thickTop="1" thickBot="1" x14ac:dyDescent="0.3">
      <c r="A21" s="107" t="s">
        <v>141</v>
      </c>
      <c r="B21" s="228"/>
      <c r="C21" s="7"/>
      <c r="D21" s="3"/>
      <c r="E21" s="3"/>
      <c r="F21" s="3"/>
      <c r="G21" s="41"/>
      <c r="H21" s="41"/>
      <c r="I21" s="41"/>
      <c r="J21" s="41"/>
    </row>
    <row r="22" spans="1:10" ht="16.5" thickTop="1" thickBot="1" x14ac:dyDescent="0.3">
      <c r="A22" s="108" t="s">
        <v>36</v>
      </c>
      <c r="B22" s="109" t="str">
        <f>IF(B20="","",IF(B21&gt;0,B20/B21,""))</f>
        <v/>
      </c>
      <c r="C22" s="7"/>
      <c r="D22" s="3"/>
      <c r="E22" s="3"/>
      <c r="F22" s="3"/>
      <c r="G22" s="41"/>
      <c r="H22" s="41"/>
      <c r="I22" s="41"/>
      <c r="J22" s="41"/>
    </row>
    <row r="23" spans="1:10" ht="15.75" thickBot="1" x14ac:dyDescent="0.3"/>
    <row r="24" spans="1:10" ht="30" customHeight="1" thickBot="1" x14ac:dyDescent="0.3">
      <c r="A24" s="296" t="s">
        <v>143</v>
      </c>
      <c r="B24" s="297"/>
      <c r="C24" s="100"/>
      <c r="D24" s="100"/>
      <c r="E24" s="100"/>
      <c r="F24" s="100"/>
      <c r="G24" s="97"/>
      <c r="H24" s="96"/>
    </row>
    <row r="25" spans="1:10" ht="16.5" thickTop="1" thickBot="1" x14ac:dyDescent="0.3">
      <c r="A25" s="98" t="s">
        <v>37</v>
      </c>
      <c r="B25" s="228"/>
      <c r="C25" s="101"/>
      <c r="D25" s="95"/>
      <c r="E25" s="101"/>
      <c r="F25" s="101"/>
      <c r="G25" s="96"/>
      <c r="H25" s="96"/>
    </row>
    <row r="26" spans="1:10" ht="30" customHeight="1" thickTop="1" thickBot="1" x14ac:dyDescent="0.3">
      <c r="A26" s="120" t="s">
        <v>148</v>
      </c>
      <c r="B26" s="228"/>
      <c r="C26" s="101"/>
      <c r="D26" s="95"/>
      <c r="E26" s="101"/>
      <c r="F26" s="101"/>
      <c r="G26" s="96"/>
      <c r="H26" s="96"/>
    </row>
    <row r="27" spans="1:10" ht="16.5" thickTop="1" thickBot="1" x14ac:dyDescent="0.3">
      <c r="A27" s="99" t="s">
        <v>36</v>
      </c>
      <c r="B27" s="118" t="str">
        <f>IF(B26&gt;0,B25/B26,"")</f>
        <v/>
      </c>
      <c r="C27" s="101"/>
      <c r="D27" s="95"/>
      <c r="E27" s="101"/>
      <c r="F27" s="101"/>
      <c r="G27" s="96"/>
      <c r="H27" s="96"/>
    </row>
    <row r="28" spans="1:10" x14ac:dyDescent="0.25">
      <c r="F28" s="96"/>
    </row>
  </sheetData>
  <sheetProtection algorithmName="SHA-512" hashValue="TPn4JC/jDVN0A25ZtU4bhM+ZRY/uQh/TuCItHNfrYeYIv0zik7LRVAmrCT7M0UCkp4TU7siQ/OgV3CfSbf/M2g==" saltValue="TS9B+vS8CpfnT5W6TgKSIQ==" spinCount="100000" sheet="1" objects="1" scenarios="1"/>
  <protectedRanges>
    <protectedRange sqref="A9:A10 B6:B10 C4:C10 H4:H10 B15:B16 B21 B25:B26" name="Massehåndtering og arrondering"/>
  </protectedRanges>
  <mergeCells count="7">
    <mergeCell ref="A2:H2"/>
    <mergeCell ref="E3:F3"/>
    <mergeCell ref="A24:B24"/>
    <mergeCell ref="A14:B14"/>
    <mergeCell ref="A13:B13"/>
    <mergeCell ref="A19:B19"/>
    <mergeCell ref="A11:C11"/>
  </mergeCells>
  <pageMargins left="0.7" right="0.7" top="0.75" bottom="0.75" header="0.3" footer="0.3"/>
  <pageSetup paperSize="9" orientation="portrait"/>
  <headerFooter>
    <oddHeader>&amp;C&amp;A</oddHeader>
  </headerFooter>
  <drawing r:id="rId1"/>
  <legacyDrawing r:id="rId2"/>
  <picture r:id="rId3"/>
  <mc:AlternateContent xmlns:mc="http://schemas.openxmlformats.org/markup-compatibility/2006">
    <mc:Choice Requires="x14">
      <controls>
        <mc:AlternateContent xmlns:mc="http://schemas.openxmlformats.org/markup-compatibility/2006">
          <mc:Choice Requires="x14">
            <control shapeId="7169" r:id="rId4" name="Drop Down 1">
              <controlPr defaultSize="0" autoLine="0" autoPict="0">
                <anchor moveWithCells="1">
                  <from>
                    <xdr:col>3</xdr:col>
                    <xdr:colOff>28575</xdr:colOff>
                    <xdr:row>3</xdr:row>
                    <xdr:rowOff>200025</xdr:rowOff>
                  </from>
                  <to>
                    <xdr:col>3</xdr:col>
                    <xdr:colOff>962025</xdr:colOff>
                    <xdr:row>3</xdr:row>
                    <xdr:rowOff>381000</xdr:rowOff>
                  </to>
                </anchor>
              </controlPr>
            </control>
          </mc:Choice>
        </mc:AlternateContent>
        <mc:AlternateContent xmlns:mc="http://schemas.openxmlformats.org/markup-compatibility/2006">
          <mc:Choice Requires="x14">
            <control shapeId="7170" r:id="rId5" name="Drop Down 2">
              <controlPr defaultSize="0" autoLine="0" autoPict="0">
                <anchor moveWithCells="1">
                  <from>
                    <xdr:col>3</xdr:col>
                    <xdr:colOff>28575</xdr:colOff>
                    <xdr:row>4</xdr:row>
                    <xdr:rowOff>200025</xdr:rowOff>
                  </from>
                  <to>
                    <xdr:col>3</xdr:col>
                    <xdr:colOff>962025</xdr:colOff>
                    <xdr:row>4</xdr:row>
                    <xdr:rowOff>381000</xdr:rowOff>
                  </to>
                </anchor>
              </controlPr>
            </control>
          </mc:Choice>
        </mc:AlternateContent>
        <mc:AlternateContent xmlns:mc="http://schemas.openxmlformats.org/markup-compatibility/2006">
          <mc:Choice Requires="x14">
            <control shapeId="7171" r:id="rId6" name="Drop Down 3">
              <controlPr defaultSize="0" autoLine="0" autoPict="0">
                <anchor moveWithCells="1">
                  <from>
                    <xdr:col>3</xdr:col>
                    <xdr:colOff>28575</xdr:colOff>
                    <xdr:row>5</xdr:row>
                    <xdr:rowOff>200025</xdr:rowOff>
                  </from>
                  <to>
                    <xdr:col>3</xdr:col>
                    <xdr:colOff>962025</xdr:colOff>
                    <xdr:row>5</xdr:row>
                    <xdr:rowOff>381000</xdr:rowOff>
                  </to>
                </anchor>
              </controlPr>
            </control>
          </mc:Choice>
        </mc:AlternateContent>
        <mc:AlternateContent xmlns:mc="http://schemas.openxmlformats.org/markup-compatibility/2006">
          <mc:Choice Requires="x14">
            <control shapeId="7172" r:id="rId7" name="Drop Down 4">
              <controlPr defaultSize="0" autoLine="0" autoPict="0">
                <anchor moveWithCells="1">
                  <from>
                    <xdr:col>3</xdr:col>
                    <xdr:colOff>28575</xdr:colOff>
                    <xdr:row>6</xdr:row>
                    <xdr:rowOff>180975</xdr:rowOff>
                  </from>
                  <to>
                    <xdr:col>3</xdr:col>
                    <xdr:colOff>952500</xdr:colOff>
                    <xdr:row>6</xdr:row>
                    <xdr:rowOff>371475</xdr:rowOff>
                  </to>
                </anchor>
              </controlPr>
            </control>
          </mc:Choice>
        </mc:AlternateContent>
        <mc:AlternateContent xmlns:mc="http://schemas.openxmlformats.org/markup-compatibility/2006">
          <mc:Choice Requires="x14">
            <control shapeId="7173" r:id="rId8" name="Drop Down 5">
              <controlPr defaultSize="0" autoLine="0" autoPict="0">
                <anchor moveWithCells="1">
                  <from>
                    <xdr:col>3</xdr:col>
                    <xdr:colOff>28575</xdr:colOff>
                    <xdr:row>7</xdr:row>
                    <xdr:rowOff>190500</xdr:rowOff>
                  </from>
                  <to>
                    <xdr:col>3</xdr:col>
                    <xdr:colOff>962025</xdr:colOff>
                    <xdr:row>7</xdr:row>
                    <xdr:rowOff>371475</xdr:rowOff>
                  </to>
                </anchor>
              </controlPr>
            </control>
          </mc:Choice>
        </mc:AlternateContent>
        <mc:AlternateContent xmlns:mc="http://schemas.openxmlformats.org/markup-compatibility/2006">
          <mc:Choice Requires="x14">
            <control shapeId="7174" r:id="rId9" name="Drop Down 6">
              <controlPr defaultSize="0" autoLine="0" autoPict="0">
                <anchor moveWithCells="1">
                  <from>
                    <xdr:col>3</xdr:col>
                    <xdr:colOff>28575</xdr:colOff>
                    <xdr:row>8</xdr:row>
                    <xdr:rowOff>200025</xdr:rowOff>
                  </from>
                  <to>
                    <xdr:col>3</xdr:col>
                    <xdr:colOff>962025</xdr:colOff>
                    <xdr:row>8</xdr:row>
                    <xdr:rowOff>381000</xdr:rowOff>
                  </to>
                </anchor>
              </controlPr>
            </control>
          </mc:Choice>
        </mc:AlternateContent>
        <mc:AlternateContent xmlns:mc="http://schemas.openxmlformats.org/markup-compatibility/2006">
          <mc:Choice Requires="x14">
            <control shapeId="7175" r:id="rId10" name="Drop Down 7">
              <controlPr defaultSize="0" autoLine="0" autoPict="0">
                <anchor moveWithCells="1">
                  <from>
                    <xdr:col>3</xdr:col>
                    <xdr:colOff>28575</xdr:colOff>
                    <xdr:row>9</xdr:row>
                    <xdr:rowOff>200025</xdr:rowOff>
                  </from>
                  <to>
                    <xdr:col>3</xdr:col>
                    <xdr:colOff>962025</xdr:colOff>
                    <xdr:row>9</xdr:row>
                    <xdr:rowOff>381000</xdr:rowOff>
                  </to>
                </anchor>
              </controlPr>
            </control>
          </mc:Choice>
        </mc:AlternateContent>
        <mc:AlternateContent xmlns:mc="http://schemas.openxmlformats.org/markup-compatibility/2006">
          <mc:Choice Requires="x14">
            <control shapeId="7176" r:id="rId11" name="Drop Down 8">
              <controlPr defaultSize="0" autoLine="0" autoPict="0">
                <anchor moveWithCells="1">
                  <from>
                    <xdr:col>2</xdr:col>
                    <xdr:colOff>9525</xdr:colOff>
                    <xdr:row>15</xdr:row>
                    <xdr:rowOff>200025</xdr:rowOff>
                  </from>
                  <to>
                    <xdr:col>3</xdr:col>
                    <xdr:colOff>333375</xdr:colOff>
                    <xdr:row>17</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A2:Q20"/>
  <sheetViews>
    <sheetView showGridLines="0" topLeftCell="A10" workbookViewId="0">
      <selection activeCell="G15" sqref="G15"/>
    </sheetView>
  </sheetViews>
  <sheetFormatPr baseColWidth="10" defaultRowHeight="15" x14ac:dyDescent="0.25"/>
  <cols>
    <col min="3" max="8" width="14.7109375" customWidth="1"/>
    <col min="9" max="9" width="80.7109375" customWidth="1"/>
  </cols>
  <sheetData>
    <row r="2" spans="1:17" ht="15.75" customHeight="1" thickBot="1" x14ac:dyDescent="0.3">
      <c r="A2" s="310" t="s">
        <v>15</v>
      </c>
      <c r="B2" s="311"/>
      <c r="C2" s="311"/>
      <c r="D2" s="311"/>
      <c r="E2" s="311"/>
      <c r="F2" s="311"/>
      <c r="G2" s="311"/>
      <c r="H2" s="2"/>
    </row>
    <row r="3" spans="1:17" ht="37.5" customHeight="1" thickBot="1" x14ac:dyDescent="0.3">
      <c r="A3" s="284" t="s">
        <v>11</v>
      </c>
      <c r="B3" s="309"/>
      <c r="C3" s="27" t="s">
        <v>17</v>
      </c>
      <c r="D3" s="27" t="s">
        <v>18</v>
      </c>
      <c r="E3" s="27" t="s">
        <v>78</v>
      </c>
      <c r="F3" s="312" t="s">
        <v>139</v>
      </c>
      <c r="G3" s="313"/>
      <c r="H3" s="27" t="s">
        <v>115</v>
      </c>
      <c r="I3" s="54" t="s">
        <v>12</v>
      </c>
      <c r="J3" s="33"/>
      <c r="K3" s="34"/>
    </row>
    <row r="4" spans="1:17" ht="45" customHeight="1" thickBot="1" x14ac:dyDescent="0.3">
      <c r="A4" s="290" t="s">
        <v>21</v>
      </c>
      <c r="B4" s="291"/>
      <c r="C4" s="217"/>
      <c r="D4" s="218">
        <v>800</v>
      </c>
      <c r="E4" s="66"/>
      <c r="F4" s="113">
        <v>800</v>
      </c>
      <c r="G4" s="66" t="s">
        <v>146</v>
      </c>
      <c r="H4" s="111" t="str">
        <f>IF(C4="","",C4*D4)</f>
        <v/>
      </c>
      <c r="I4" s="236" t="s">
        <v>86</v>
      </c>
      <c r="K4" s="302"/>
      <c r="L4" s="303"/>
      <c r="M4" s="303"/>
      <c r="N4" s="303"/>
      <c r="O4" s="303"/>
      <c r="P4" s="303"/>
      <c r="Q4" s="303"/>
    </row>
    <row r="5" spans="1:17" ht="45" customHeight="1" thickTop="1" thickBot="1" x14ac:dyDescent="0.3">
      <c r="A5" s="288" t="s">
        <v>22</v>
      </c>
      <c r="B5" s="289"/>
      <c r="C5" s="220"/>
      <c r="D5" s="222"/>
      <c r="E5" s="55"/>
      <c r="F5" s="114"/>
      <c r="G5" s="55"/>
      <c r="H5" s="111" t="str">
        <f t="shared" ref="H5:H9" si="0">IF(C5="","",C5*D5)</f>
        <v/>
      </c>
      <c r="I5" s="228" t="s">
        <v>24</v>
      </c>
      <c r="K5" s="96"/>
      <c r="L5" s="96"/>
      <c r="M5" s="96"/>
      <c r="N5" s="96"/>
      <c r="O5" s="96"/>
      <c r="P5" s="96"/>
      <c r="Q5" s="96"/>
    </row>
    <row r="6" spans="1:17" ht="45" customHeight="1" thickTop="1" thickBot="1" x14ac:dyDescent="0.3">
      <c r="A6" s="288" t="s">
        <v>23</v>
      </c>
      <c r="B6" s="289"/>
      <c r="C6" s="220"/>
      <c r="D6" s="222">
        <v>240000</v>
      </c>
      <c r="E6" s="55"/>
      <c r="F6" s="114">
        <v>240000</v>
      </c>
      <c r="G6" s="55" t="s">
        <v>145</v>
      </c>
      <c r="H6" s="111" t="str">
        <f t="shared" si="0"/>
        <v/>
      </c>
      <c r="I6" s="237" t="s">
        <v>179</v>
      </c>
      <c r="K6" s="96"/>
      <c r="L6" s="96"/>
      <c r="M6" s="96"/>
      <c r="N6" s="96"/>
      <c r="O6" s="96"/>
      <c r="P6" s="96"/>
      <c r="Q6" s="96"/>
    </row>
    <row r="7" spans="1:17" ht="45" customHeight="1" thickTop="1" thickBot="1" x14ac:dyDescent="0.3">
      <c r="A7" s="288" t="s">
        <v>20</v>
      </c>
      <c r="B7" s="289"/>
      <c r="C7" s="220"/>
      <c r="D7" s="222"/>
      <c r="E7" s="55"/>
      <c r="F7" s="114"/>
      <c r="G7" s="55"/>
      <c r="H7" s="111" t="str">
        <f t="shared" si="0"/>
        <v/>
      </c>
      <c r="I7" s="228" t="s">
        <v>81</v>
      </c>
      <c r="K7" s="96"/>
      <c r="L7" s="96"/>
      <c r="M7" s="96"/>
      <c r="N7" s="96"/>
      <c r="O7" s="96"/>
      <c r="P7" s="96"/>
      <c r="Q7" s="96"/>
    </row>
    <row r="8" spans="1:17" ht="45" customHeight="1" thickTop="1" thickBot="1" x14ac:dyDescent="0.3">
      <c r="A8" s="283" t="s">
        <v>95</v>
      </c>
      <c r="B8" s="283"/>
      <c r="C8" s="220"/>
      <c r="D8" s="222"/>
      <c r="E8" s="55"/>
      <c r="F8" s="114"/>
      <c r="G8" s="55"/>
      <c r="H8" s="111" t="str">
        <f t="shared" si="0"/>
        <v/>
      </c>
      <c r="I8" s="228" t="s">
        <v>81</v>
      </c>
      <c r="K8" s="96"/>
      <c r="L8" s="96"/>
      <c r="M8" s="96"/>
      <c r="N8" s="96"/>
      <c r="O8" s="96"/>
      <c r="P8" s="96"/>
      <c r="Q8" s="96"/>
    </row>
    <row r="9" spans="1:17" ht="45" customHeight="1" thickTop="1" thickBot="1" x14ac:dyDescent="0.3">
      <c r="A9" s="283" t="s">
        <v>95</v>
      </c>
      <c r="B9" s="283"/>
      <c r="C9" s="220"/>
      <c r="D9" s="222"/>
      <c r="E9" s="55"/>
      <c r="F9" s="114"/>
      <c r="G9" s="55"/>
      <c r="H9" s="134" t="str">
        <f t="shared" si="0"/>
        <v/>
      </c>
      <c r="I9" s="228" t="s">
        <v>81</v>
      </c>
      <c r="K9" s="96"/>
      <c r="L9" s="96"/>
      <c r="M9" s="96"/>
      <c r="N9" s="96"/>
      <c r="O9" s="96"/>
      <c r="P9" s="96"/>
      <c r="Q9" s="96"/>
    </row>
    <row r="10" spans="1:17" s="3" customFormat="1" ht="45" customHeight="1" thickTop="1" x14ac:dyDescent="0.25">
      <c r="A10" s="85"/>
      <c r="B10" s="86"/>
      <c r="C10" s="87"/>
      <c r="D10" s="87"/>
      <c r="E10" s="88"/>
      <c r="F10" s="89"/>
      <c r="G10" s="122"/>
      <c r="H10" s="1"/>
      <c r="K10" s="95"/>
      <c r="L10" s="95"/>
      <c r="M10" s="95"/>
      <c r="N10" s="95"/>
      <c r="O10" s="95"/>
      <c r="P10" s="95"/>
      <c r="Q10" s="95"/>
    </row>
    <row r="11" spans="1:17" ht="15.75" thickBot="1" x14ac:dyDescent="0.3">
      <c r="A11" s="304" t="s">
        <v>87</v>
      </c>
      <c r="B11" s="305"/>
      <c r="C11" s="305"/>
      <c r="D11" s="305"/>
      <c r="E11" s="305"/>
      <c r="F11" s="305"/>
      <c r="G11" s="306"/>
      <c r="K11" s="96"/>
      <c r="L11" s="96"/>
      <c r="M11" s="96"/>
      <c r="N11" s="96"/>
      <c r="O11" s="96"/>
      <c r="P11" s="96"/>
      <c r="Q11" s="96"/>
    </row>
    <row r="12" spans="1:17" ht="45" customHeight="1" thickTop="1" thickBot="1" x14ac:dyDescent="0.3">
      <c r="A12" s="307" t="s">
        <v>56</v>
      </c>
      <c r="B12" s="308"/>
      <c r="C12" s="220"/>
      <c r="D12" s="221">
        <v>214</v>
      </c>
      <c r="E12" s="55"/>
      <c r="F12" s="114">
        <v>214</v>
      </c>
      <c r="G12" s="55" t="s">
        <v>144</v>
      </c>
      <c r="H12" s="135" t="str">
        <f>IF(C12="","",C12*D12)</f>
        <v/>
      </c>
      <c r="I12" s="228" t="s">
        <v>81</v>
      </c>
      <c r="K12" s="96"/>
      <c r="L12" s="96"/>
      <c r="M12" s="96"/>
      <c r="N12" s="96"/>
      <c r="O12" s="96"/>
      <c r="P12" s="96"/>
      <c r="Q12" s="96"/>
    </row>
    <row r="13" spans="1:17" ht="45" customHeight="1" thickTop="1" thickBot="1" x14ac:dyDescent="0.3">
      <c r="A13" s="314" t="s">
        <v>51</v>
      </c>
      <c r="B13" s="315"/>
      <c r="C13" s="220"/>
      <c r="D13" s="221">
        <v>1400</v>
      </c>
      <c r="E13" s="55"/>
      <c r="F13" s="114">
        <v>1400</v>
      </c>
      <c r="G13" s="55" t="s">
        <v>142</v>
      </c>
      <c r="H13" s="135" t="str">
        <f t="shared" ref="H13:H19" si="1">IF(C13="","",C13*D13)</f>
        <v/>
      </c>
      <c r="I13" s="228" t="s">
        <v>81</v>
      </c>
      <c r="K13" s="96"/>
      <c r="L13" s="96"/>
      <c r="M13" s="96"/>
      <c r="N13" s="96"/>
      <c r="O13" s="96"/>
      <c r="P13" s="96"/>
      <c r="Q13" s="96"/>
    </row>
    <row r="14" spans="1:17" ht="45" customHeight="1" thickTop="1" thickBot="1" x14ac:dyDescent="0.3">
      <c r="A14" s="314" t="s">
        <v>52</v>
      </c>
      <c r="B14" s="315"/>
      <c r="C14" s="220"/>
      <c r="D14" s="222">
        <v>180</v>
      </c>
      <c r="E14" s="55"/>
      <c r="F14" s="114">
        <v>180</v>
      </c>
      <c r="G14" s="55" t="s">
        <v>149</v>
      </c>
      <c r="H14" s="135" t="str">
        <f t="shared" si="1"/>
        <v/>
      </c>
      <c r="I14" s="228" t="s">
        <v>81</v>
      </c>
      <c r="K14" s="96"/>
      <c r="L14" s="96"/>
      <c r="M14" s="96"/>
      <c r="N14" s="96"/>
      <c r="O14" s="96"/>
      <c r="P14" s="96"/>
      <c r="Q14" s="96"/>
    </row>
    <row r="15" spans="1:17" ht="45" customHeight="1" thickTop="1" thickBot="1" x14ac:dyDescent="0.3">
      <c r="A15" s="314" t="s">
        <v>53</v>
      </c>
      <c r="B15" s="315"/>
      <c r="C15" s="220"/>
      <c r="D15" s="222">
        <v>2000</v>
      </c>
      <c r="E15" s="55"/>
      <c r="F15" s="114">
        <v>2000</v>
      </c>
      <c r="G15" s="55" t="s">
        <v>145</v>
      </c>
      <c r="H15" s="135" t="str">
        <f t="shared" si="1"/>
        <v/>
      </c>
      <c r="I15" s="228" t="s">
        <v>81</v>
      </c>
    </row>
    <row r="16" spans="1:17" ht="45" customHeight="1" thickTop="1" thickBot="1" x14ac:dyDescent="0.3">
      <c r="A16" s="314" t="s">
        <v>54</v>
      </c>
      <c r="B16" s="315"/>
      <c r="C16" s="220"/>
      <c r="D16" s="222">
        <v>700</v>
      </c>
      <c r="E16" s="55"/>
      <c r="F16" s="114">
        <v>700</v>
      </c>
      <c r="G16" s="55" t="s">
        <v>149</v>
      </c>
      <c r="H16" s="135" t="str">
        <f t="shared" si="1"/>
        <v/>
      </c>
      <c r="I16" s="228" t="s">
        <v>81</v>
      </c>
    </row>
    <row r="17" spans="1:9" ht="45" customHeight="1" thickTop="1" thickBot="1" x14ac:dyDescent="0.3">
      <c r="A17" s="307" t="s">
        <v>55</v>
      </c>
      <c r="B17" s="308"/>
      <c r="C17" s="220"/>
      <c r="D17" s="222">
        <v>1100</v>
      </c>
      <c r="E17" s="55"/>
      <c r="F17" s="114">
        <v>1100</v>
      </c>
      <c r="G17" s="55" t="s">
        <v>149</v>
      </c>
      <c r="H17" s="135" t="str">
        <f t="shared" si="1"/>
        <v/>
      </c>
      <c r="I17" s="228" t="s">
        <v>81</v>
      </c>
    </row>
    <row r="18" spans="1:9" ht="45" customHeight="1" thickTop="1" thickBot="1" x14ac:dyDescent="0.3">
      <c r="A18" s="307" t="s">
        <v>180</v>
      </c>
      <c r="B18" s="308"/>
      <c r="C18" s="220"/>
      <c r="D18" s="222">
        <v>215</v>
      </c>
      <c r="E18" s="55"/>
      <c r="F18" s="114">
        <v>215</v>
      </c>
      <c r="G18" s="55" t="s">
        <v>149</v>
      </c>
      <c r="H18" s="135" t="str">
        <f t="shared" si="1"/>
        <v/>
      </c>
      <c r="I18" s="228" t="s">
        <v>81</v>
      </c>
    </row>
    <row r="19" spans="1:9" ht="45" customHeight="1" thickTop="1" thickBot="1" x14ac:dyDescent="0.3">
      <c r="A19" s="316" t="s">
        <v>95</v>
      </c>
      <c r="B19" s="317"/>
      <c r="C19" s="220"/>
      <c r="D19" s="222"/>
      <c r="E19" s="55"/>
      <c r="F19" s="114"/>
      <c r="G19" s="55"/>
      <c r="H19" s="135" t="str">
        <f t="shared" si="1"/>
        <v/>
      </c>
      <c r="I19" s="228" t="s">
        <v>81</v>
      </c>
    </row>
    <row r="20" spans="1:9" ht="15.75" thickTop="1" x14ac:dyDescent="0.25">
      <c r="A20" s="281" t="s">
        <v>73</v>
      </c>
      <c r="B20" s="282"/>
      <c r="C20" s="282"/>
      <c r="D20" s="282"/>
      <c r="E20" s="45"/>
      <c r="F20" s="45"/>
      <c r="G20" s="45"/>
      <c r="H20" s="16">
        <f>ROUNDUP((SUM(H4:H9,H12:H19)),-4)</f>
        <v>0</v>
      </c>
      <c r="I20" s="37"/>
    </row>
  </sheetData>
  <sheetProtection algorithmName="SHA-512" hashValue="82tJ3vPVnZrYfMv0oUmlewbH2Ud0blANuWflRYrKwKvNRTWs+gLWcpw6m0JU28s5z8Iq3xZzNFywnzXU8GRsPw==" saltValue="WSaMpVuWge7py0Gh+IBMPw==" spinCount="100000" sheet="1" objects="1" scenarios="1"/>
  <protectedRanges>
    <protectedRange sqref="C4:D9 A8:B9 C12:D19 A19 I7:I9 I12:I19" name="Annen varig sikring"/>
  </protectedRanges>
  <mergeCells count="20">
    <mergeCell ref="A16:B16"/>
    <mergeCell ref="A20:D20"/>
    <mergeCell ref="A13:B13"/>
    <mergeCell ref="A14:B14"/>
    <mergeCell ref="A15:B15"/>
    <mergeCell ref="A17:B17"/>
    <mergeCell ref="A18:B18"/>
    <mergeCell ref="A19:B19"/>
    <mergeCell ref="K4:Q4"/>
    <mergeCell ref="A11:G11"/>
    <mergeCell ref="A12:B12"/>
    <mergeCell ref="A3:B3"/>
    <mergeCell ref="A2:G2"/>
    <mergeCell ref="A8:B8"/>
    <mergeCell ref="A9:B9"/>
    <mergeCell ref="A7:B7"/>
    <mergeCell ref="A4:B4"/>
    <mergeCell ref="A5:B5"/>
    <mergeCell ref="A6:B6"/>
    <mergeCell ref="F3:G3"/>
  </mergeCells>
  <pageMargins left="0.7" right="0.7" top="0.75" bottom="0.75" header="0.3" footer="0.3"/>
  <pageSetup paperSize="9" orientation="portrait"/>
  <headerFooter>
    <oddHeader>&amp;C&amp;A</oddHeader>
  </headerFooter>
  <drawing r:id="rId1"/>
  <legacyDrawing r:id="rId2"/>
  <picture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4</xdr:col>
                    <xdr:colOff>28575</xdr:colOff>
                    <xdr:row>3</xdr:row>
                    <xdr:rowOff>190500</xdr:rowOff>
                  </from>
                  <to>
                    <xdr:col>4</xdr:col>
                    <xdr:colOff>962025</xdr:colOff>
                    <xdr:row>3</xdr:row>
                    <xdr:rowOff>371475</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4</xdr:col>
                    <xdr:colOff>28575</xdr:colOff>
                    <xdr:row>4</xdr:row>
                    <xdr:rowOff>200025</xdr:rowOff>
                  </from>
                  <to>
                    <xdr:col>4</xdr:col>
                    <xdr:colOff>962025</xdr:colOff>
                    <xdr:row>4</xdr:row>
                    <xdr:rowOff>371475</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4</xdr:col>
                    <xdr:colOff>28575</xdr:colOff>
                    <xdr:row>5</xdr:row>
                    <xdr:rowOff>190500</xdr:rowOff>
                  </from>
                  <to>
                    <xdr:col>4</xdr:col>
                    <xdr:colOff>952500</xdr:colOff>
                    <xdr:row>5</xdr:row>
                    <xdr:rowOff>371475</xdr:rowOff>
                  </to>
                </anchor>
              </controlPr>
            </control>
          </mc:Choice>
        </mc:AlternateContent>
        <mc:AlternateContent xmlns:mc="http://schemas.openxmlformats.org/markup-compatibility/2006">
          <mc:Choice Requires="x14">
            <control shapeId="8196" r:id="rId7" name="Drop Down 4">
              <controlPr defaultSize="0" autoLine="0" autoPict="0">
                <anchor moveWithCells="1">
                  <from>
                    <xdr:col>4</xdr:col>
                    <xdr:colOff>28575</xdr:colOff>
                    <xdr:row>6</xdr:row>
                    <xdr:rowOff>200025</xdr:rowOff>
                  </from>
                  <to>
                    <xdr:col>4</xdr:col>
                    <xdr:colOff>962025</xdr:colOff>
                    <xdr:row>6</xdr:row>
                    <xdr:rowOff>371475</xdr:rowOff>
                  </to>
                </anchor>
              </controlPr>
            </control>
          </mc:Choice>
        </mc:AlternateContent>
        <mc:AlternateContent xmlns:mc="http://schemas.openxmlformats.org/markup-compatibility/2006">
          <mc:Choice Requires="x14">
            <control shapeId="8197" r:id="rId8" name="Drop Down 5">
              <controlPr defaultSize="0" autoLine="0" autoPict="0">
                <anchor moveWithCells="1">
                  <from>
                    <xdr:col>4</xdr:col>
                    <xdr:colOff>28575</xdr:colOff>
                    <xdr:row>7</xdr:row>
                    <xdr:rowOff>219075</xdr:rowOff>
                  </from>
                  <to>
                    <xdr:col>4</xdr:col>
                    <xdr:colOff>962025</xdr:colOff>
                    <xdr:row>7</xdr:row>
                    <xdr:rowOff>390525</xdr:rowOff>
                  </to>
                </anchor>
              </controlPr>
            </control>
          </mc:Choice>
        </mc:AlternateContent>
        <mc:AlternateContent xmlns:mc="http://schemas.openxmlformats.org/markup-compatibility/2006">
          <mc:Choice Requires="x14">
            <control shapeId="8198" r:id="rId9" name="Drop Down 6">
              <controlPr defaultSize="0" autoLine="0" autoPict="0">
                <anchor moveWithCells="1">
                  <from>
                    <xdr:col>4</xdr:col>
                    <xdr:colOff>28575</xdr:colOff>
                    <xdr:row>8</xdr:row>
                    <xdr:rowOff>200025</xdr:rowOff>
                  </from>
                  <to>
                    <xdr:col>4</xdr:col>
                    <xdr:colOff>962025</xdr:colOff>
                    <xdr:row>8</xdr:row>
                    <xdr:rowOff>381000</xdr:rowOff>
                  </to>
                </anchor>
              </controlPr>
            </control>
          </mc:Choice>
        </mc:AlternateContent>
        <mc:AlternateContent xmlns:mc="http://schemas.openxmlformats.org/markup-compatibility/2006">
          <mc:Choice Requires="x14">
            <control shapeId="8199" r:id="rId10" name="Drop Down 7">
              <controlPr defaultSize="0" autoLine="0" autoPict="0">
                <anchor moveWithCells="1">
                  <from>
                    <xdr:col>4</xdr:col>
                    <xdr:colOff>28575</xdr:colOff>
                    <xdr:row>11</xdr:row>
                    <xdr:rowOff>219075</xdr:rowOff>
                  </from>
                  <to>
                    <xdr:col>4</xdr:col>
                    <xdr:colOff>962025</xdr:colOff>
                    <xdr:row>11</xdr:row>
                    <xdr:rowOff>390525</xdr:rowOff>
                  </to>
                </anchor>
              </controlPr>
            </control>
          </mc:Choice>
        </mc:AlternateContent>
        <mc:AlternateContent xmlns:mc="http://schemas.openxmlformats.org/markup-compatibility/2006">
          <mc:Choice Requires="x14">
            <control shapeId="8201" r:id="rId11" name="Drop Down 9">
              <controlPr defaultSize="0" autoLine="0" autoPict="0">
                <anchor moveWithCells="1">
                  <from>
                    <xdr:col>4</xdr:col>
                    <xdr:colOff>28575</xdr:colOff>
                    <xdr:row>12</xdr:row>
                    <xdr:rowOff>200025</xdr:rowOff>
                  </from>
                  <to>
                    <xdr:col>4</xdr:col>
                    <xdr:colOff>962025</xdr:colOff>
                    <xdr:row>12</xdr:row>
                    <xdr:rowOff>381000</xdr:rowOff>
                  </to>
                </anchor>
              </controlPr>
            </control>
          </mc:Choice>
        </mc:AlternateContent>
        <mc:AlternateContent xmlns:mc="http://schemas.openxmlformats.org/markup-compatibility/2006">
          <mc:Choice Requires="x14">
            <control shapeId="8202" r:id="rId12" name="Drop Down 10">
              <controlPr defaultSize="0" autoLine="0" autoPict="0">
                <anchor moveWithCells="1">
                  <from>
                    <xdr:col>4</xdr:col>
                    <xdr:colOff>28575</xdr:colOff>
                    <xdr:row>13</xdr:row>
                    <xdr:rowOff>190500</xdr:rowOff>
                  </from>
                  <to>
                    <xdr:col>4</xdr:col>
                    <xdr:colOff>962025</xdr:colOff>
                    <xdr:row>13</xdr:row>
                    <xdr:rowOff>371475</xdr:rowOff>
                  </to>
                </anchor>
              </controlPr>
            </control>
          </mc:Choice>
        </mc:AlternateContent>
        <mc:AlternateContent xmlns:mc="http://schemas.openxmlformats.org/markup-compatibility/2006">
          <mc:Choice Requires="x14">
            <control shapeId="8203" r:id="rId13" name="Drop Down 11">
              <controlPr defaultSize="0" autoLine="0" autoPict="0">
                <anchor moveWithCells="1">
                  <from>
                    <xdr:col>4</xdr:col>
                    <xdr:colOff>28575</xdr:colOff>
                    <xdr:row>14</xdr:row>
                    <xdr:rowOff>200025</xdr:rowOff>
                  </from>
                  <to>
                    <xdr:col>4</xdr:col>
                    <xdr:colOff>962025</xdr:colOff>
                    <xdr:row>14</xdr:row>
                    <xdr:rowOff>381000</xdr:rowOff>
                  </to>
                </anchor>
              </controlPr>
            </control>
          </mc:Choice>
        </mc:AlternateContent>
        <mc:AlternateContent xmlns:mc="http://schemas.openxmlformats.org/markup-compatibility/2006">
          <mc:Choice Requires="x14">
            <control shapeId="8204" r:id="rId14" name="Drop Down 12">
              <controlPr defaultSize="0" autoLine="0" autoPict="0">
                <anchor moveWithCells="1">
                  <from>
                    <xdr:col>4</xdr:col>
                    <xdr:colOff>28575</xdr:colOff>
                    <xdr:row>15</xdr:row>
                    <xdr:rowOff>190500</xdr:rowOff>
                  </from>
                  <to>
                    <xdr:col>4</xdr:col>
                    <xdr:colOff>962025</xdr:colOff>
                    <xdr:row>15</xdr:row>
                    <xdr:rowOff>371475</xdr:rowOff>
                  </to>
                </anchor>
              </controlPr>
            </control>
          </mc:Choice>
        </mc:AlternateContent>
        <mc:AlternateContent xmlns:mc="http://schemas.openxmlformats.org/markup-compatibility/2006">
          <mc:Choice Requires="x14">
            <control shapeId="8205" r:id="rId15" name="Drop Down 13">
              <controlPr defaultSize="0" autoLine="0" autoPict="0">
                <anchor moveWithCells="1">
                  <from>
                    <xdr:col>4</xdr:col>
                    <xdr:colOff>28575</xdr:colOff>
                    <xdr:row>16</xdr:row>
                    <xdr:rowOff>190500</xdr:rowOff>
                  </from>
                  <to>
                    <xdr:col>4</xdr:col>
                    <xdr:colOff>952500</xdr:colOff>
                    <xdr:row>16</xdr:row>
                    <xdr:rowOff>371475</xdr:rowOff>
                  </to>
                </anchor>
              </controlPr>
            </control>
          </mc:Choice>
        </mc:AlternateContent>
        <mc:AlternateContent xmlns:mc="http://schemas.openxmlformats.org/markup-compatibility/2006">
          <mc:Choice Requires="x14">
            <control shapeId="8206" r:id="rId16" name="Drop Down 14">
              <controlPr defaultSize="0" autoLine="0" autoPict="0">
                <anchor moveWithCells="1">
                  <from>
                    <xdr:col>4</xdr:col>
                    <xdr:colOff>28575</xdr:colOff>
                    <xdr:row>17</xdr:row>
                    <xdr:rowOff>190500</xdr:rowOff>
                  </from>
                  <to>
                    <xdr:col>4</xdr:col>
                    <xdr:colOff>962025</xdr:colOff>
                    <xdr:row>17</xdr:row>
                    <xdr:rowOff>371475</xdr:rowOff>
                  </to>
                </anchor>
              </controlPr>
            </control>
          </mc:Choice>
        </mc:AlternateContent>
        <mc:AlternateContent xmlns:mc="http://schemas.openxmlformats.org/markup-compatibility/2006">
          <mc:Choice Requires="x14">
            <control shapeId="8207" r:id="rId17" name="Drop Down 15">
              <controlPr defaultSize="0" autoLine="0" autoPict="0">
                <anchor moveWithCells="1">
                  <from>
                    <xdr:col>4</xdr:col>
                    <xdr:colOff>28575</xdr:colOff>
                    <xdr:row>18</xdr:row>
                    <xdr:rowOff>200025</xdr:rowOff>
                  </from>
                  <to>
                    <xdr:col>4</xdr:col>
                    <xdr:colOff>962025</xdr:colOff>
                    <xdr:row>18</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2:I27"/>
  <sheetViews>
    <sheetView showGridLines="0" zoomScale="85" zoomScaleNormal="85" workbookViewId="0">
      <selection activeCell="H23" sqref="H23"/>
    </sheetView>
  </sheetViews>
  <sheetFormatPr baseColWidth="10" defaultRowHeight="15" x14ac:dyDescent="0.25"/>
  <cols>
    <col min="3" max="8" width="14.7109375" customWidth="1"/>
    <col min="9" max="9" width="80.7109375" customWidth="1"/>
  </cols>
  <sheetData>
    <row r="2" spans="1:9" ht="15.75" thickBot="1" x14ac:dyDescent="0.3">
      <c r="A2" s="310" t="s">
        <v>16</v>
      </c>
      <c r="B2" s="311"/>
      <c r="C2" s="311"/>
      <c r="D2" s="311"/>
      <c r="E2" s="311"/>
      <c r="F2" s="311"/>
      <c r="G2" s="311"/>
    </row>
    <row r="3" spans="1:9" ht="30" customHeight="1" thickBot="1" x14ac:dyDescent="0.3">
      <c r="A3" s="284" t="s">
        <v>11</v>
      </c>
      <c r="B3" s="285"/>
      <c r="C3" s="31" t="s">
        <v>17</v>
      </c>
      <c r="D3" s="31" t="s">
        <v>18</v>
      </c>
      <c r="E3" s="46" t="s">
        <v>78</v>
      </c>
      <c r="F3" s="292" t="s">
        <v>139</v>
      </c>
      <c r="G3" s="293"/>
      <c r="H3" s="31" t="s">
        <v>116</v>
      </c>
      <c r="I3" s="32" t="s">
        <v>12</v>
      </c>
    </row>
    <row r="4" spans="1:9" ht="45" customHeight="1" thickBot="1" x14ac:dyDescent="0.3">
      <c r="A4" s="320" t="s">
        <v>46</v>
      </c>
      <c r="B4" s="321"/>
      <c r="C4" s="217"/>
      <c r="D4" s="218">
        <v>4</v>
      </c>
      <c r="E4" s="55"/>
      <c r="F4" s="114">
        <v>4</v>
      </c>
      <c r="G4" s="55" t="s">
        <v>149</v>
      </c>
      <c r="H4" s="111" t="str">
        <f>IF(C4="","",C4*D4)</f>
        <v/>
      </c>
      <c r="I4" s="239" t="s">
        <v>81</v>
      </c>
    </row>
    <row r="5" spans="1:9" ht="45" customHeight="1" thickTop="1" thickBot="1" x14ac:dyDescent="0.3">
      <c r="A5" s="307" t="s">
        <v>127</v>
      </c>
      <c r="B5" s="308"/>
      <c r="C5" s="220"/>
      <c r="D5" s="222">
        <v>25</v>
      </c>
      <c r="E5" s="55"/>
      <c r="F5" s="114">
        <v>25</v>
      </c>
      <c r="G5" s="55" t="s">
        <v>149</v>
      </c>
      <c r="H5" s="111" t="str">
        <f t="shared" ref="H5:H7" si="0">IF(C5="","",C5*D5)</f>
        <v/>
      </c>
      <c r="I5" s="228" t="s">
        <v>81</v>
      </c>
    </row>
    <row r="6" spans="1:9" ht="45" customHeight="1" thickTop="1" thickBot="1" x14ac:dyDescent="0.3">
      <c r="A6" s="307" t="s">
        <v>163</v>
      </c>
      <c r="B6" s="308"/>
      <c r="C6" s="220"/>
      <c r="D6" s="238">
        <v>0.8</v>
      </c>
      <c r="E6" s="67"/>
      <c r="F6" s="114">
        <v>800</v>
      </c>
      <c r="G6" s="55" t="s">
        <v>164</v>
      </c>
      <c r="H6" s="111" t="str">
        <f t="shared" si="0"/>
        <v/>
      </c>
      <c r="I6" s="228" t="s">
        <v>166</v>
      </c>
    </row>
    <row r="7" spans="1:9" ht="45" customHeight="1" thickTop="1" thickBot="1" x14ac:dyDescent="0.3">
      <c r="A7" s="283" t="s">
        <v>95</v>
      </c>
      <c r="B7" s="283"/>
      <c r="C7" s="220"/>
      <c r="D7" s="222"/>
      <c r="E7" s="68"/>
      <c r="F7" s="121"/>
      <c r="G7" s="67"/>
      <c r="H7" s="111" t="str">
        <f t="shared" si="0"/>
        <v/>
      </c>
      <c r="I7" s="228" t="s">
        <v>81</v>
      </c>
    </row>
    <row r="8" spans="1:9" ht="15.75" thickTop="1" x14ac:dyDescent="0.25">
      <c r="A8" s="318" t="s">
        <v>72</v>
      </c>
      <c r="B8" s="319"/>
      <c r="C8" s="319"/>
      <c r="D8" s="319"/>
      <c r="E8" s="57"/>
      <c r="F8" s="45"/>
      <c r="G8" s="45"/>
      <c r="H8" s="18">
        <f>ROUNDUP((SUM(H4:H7)),-4)</f>
        <v>0</v>
      </c>
      <c r="I8" s="17"/>
    </row>
    <row r="10" spans="1:9" ht="15.75" customHeight="1" thickBot="1" x14ac:dyDescent="0.3">
      <c r="A10" s="294" t="s">
        <v>63</v>
      </c>
      <c r="B10" s="295"/>
      <c r="C10" s="295"/>
      <c r="D10" s="295"/>
      <c r="E10" s="295"/>
      <c r="F10" s="295"/>
      <c r="G10" s="295"/>
      <c r="H10" s="2"/>
    </row>
    <row r="11" spans="1:9" ht="30" customHeight="1" thickBot="1" x14ac:dyDescent="0.3">
      <c r="A11" s="284" t="s">
        <v>11</v>
      </c>
      <c r="B11" s="285"/>
      <c r="C11" s="31" t="s">
        <v>17</v>
      </c>
      <c r="D11" s="31" t="s">
        <v>18</v>
      </c>
      <c r="E11" s="46" t="s">
        <v>78</v>
      </c>
      <c r="F11" s="292" t="s">
        <v>139</v>
      </c>
      <c r="G11" s="293"/>
      <c r="H11" s="31" t="s">
        <v>116</v>
      </c>
      <c r="I11" s="32" t="s">
        <v>12</v>
      </c>
    </row>
    <row r="12" spans="1:9" ht="45" customHeight="1" thickBot="1" x14ac:dyDescent="0.3">
      <c r="A12" s="290" t="s">
        <v>47</v>
      </c>
      <c r="B12" s="291"/>
      <c r="C12" s="217"/>
      <c r="D12" s="223">
        <v>100</v>
      </c>
      <c r="E12" s="55"/>
      <c r="F12" s="114">
        <v>100</v>
      </c>
      <c r="G12" s="55" t="s">
        <v>150</v>
      </c>
      <c r="H12" s="111" t="str">
        <f>IF(C12="","",C12*D12)</f>
        <v/>
      </c>
      <c r="I12" s="239" t="s">
        <v>81</v>
      </c>
    </row>
    <row r="13" spans="1:9" ht="45" customHeight="1" thickTop="1" thickBot="1" x14ac:dyDescent="0.3">
      <c r="A13" s="290" t="s">
        <v>48</v>
      </c>
      <c r="B13" s="291"/>
      <c r="C13" s="220"/>
      <c r="D13" s="221">
        <v>125</v>
      </c>
      <c r="E13" s="55"/>
      <c r="F13" s="114">
        <v>125</v>
      </c>
      <c r="G13" s="55" t="s">
        <v>150</v>
      </c>
      <c r="H13" s="111" t="str">
        <f t="shared" ref="H13:H26" si="1">IF(C13="","",C13*D13)</f>
        <v/>
      </c>
      <c r="I13" s="228" t="s">
        <v>81</v>
      </c>
    </row>
    <row r="14" spans="1:9" ht="45" customHeight="1" thickTop="1" thickBot="1" x14ac:dyDescent="0.3">
      <c r="A14" s="290" t="s">
        <v>49</v>
      </c>
      <c r="B14" s="291"/>
      <c r="C14" s="220"/>
      <c r="D14" s="221">
        <v>200</v>
      </c>
      <c r="E14" s="55"/>
      <c r="F14" s="114">
        <v>200</v>
      </c>
      <c r="G14" s="55" t="s">
        <v>150</v>
      </c>
      <c r="H14" s="111" t="str">
        <f t="shared" si="1"/>
        <v/>
      </c>
      <c r="I14" s="228" t="s">
        <v>81</v>
      </c>
    </row>
    <row r="15" spans="1:9" ht="45" customHeight="1" thickTop="1" thickBot="1" x14ac:dyDescent="0.3">
      <c r="A15" s="290" t="s">
        <v>50</v>
      </c>
      <c r="B15" s="291"/>
      <c r="C15" s="220"/>
      <c r="D15" s="221">
        <v>432</v>
      </c>
      <c r="E15" s="55"/>
      <c r="F15" s="114">
        <v>432</v>
      </c>
      <c r="G15" s="55" t="s">
        <v>149</v>
      </c>
      <c r="H15" s="111" t="str">
        <f t="shared" si="1"/>
        <v/>
      </c>
      <c r="I15" s="228" t="s">
        <v>81</v>
      </c>
    </row>
    <row r="16" spans="1:9" ht="45" customHeight="1" thickTop="1" thickBot="1" x14ac:dyDescent="0.3">
      <c r="A16" s="288" t="s">
        <v>26</v>
      </c>
      <c r="B16" s="289"/>
      <c r="C16" s="220"/>
      <c r="D16" s="221">
        <v>200</v>
      </c>
      <c r="E16" s="55"/>
      <c r="F16" s="114">
        <v>200</v>
      </c>
      <c r="G16" s="55" t="s">
        <v>147</v>
      </c>
      <c r="H16" s="111" t="str">
        <f t="shared" si="1"/>
        <v/>
      </c>
      <c r="I16" s="228" t="s">
        <v>81</v>
      </c>
    </row>
    <row r="17" spans="1:9" ht="45" customHeight="1" thickTop="1" thickBot="1" x14ac:dyDescent="0.3">
      <c r="A17" s="288" t="s">
        <v>27</v>
      </c>
      <c r="B17" s="289"/>
      <c r="C17" s="220"/>
      <c r="D17" s="221">
        <v>662</v>
      </c>
      <c r="E17" s="55"/>
      <c r="F17" s="114">
        <v>662</v>
      </c>
      <c r="G17" s="55" t="s">
        <v>144</v>
      </c>
      <c r="H17" s="111" t="str">
        <f t="shared" si="1"/>
        <v/>
      </c>
      <c r="I17" s="228" t="s">
        <v>81</v>
      </c>
    </row>
    <row r="18" spans="1:9" ht="45" customHeight="1" thickTop="1" thickBot="1" x14ac:dyDescent="0.3">
      <c r="A18" s="288" t="s">
        <v>28</v>
      </c>
      <c r="B18" s="289"/>
      <c r="C18" s="220"/>
      <c r="D18" s="221">
        <v>2000</v>
      </c>
      <c r="E18" s="55"/>
      <c r="F18" s="114">
        <v>2000</v>
      </c>
      <c r="G18" s="55" t="s">
        <v>151</v>
      </c>
      <c r="H18" s="111" t="str">
        <f t="shared" si="1"/>
        <v/>
      </c>
      <c r="I18" s="228" t="s">
        <v>81</v>
      </c>
    </row>
    <row r="19" spans="1:9" ht="45" customHeight="1" thickTop="1" thickBot="1" x14ac:dyDescent="0.3">
      <c r="A19" s="288" t="s">
        <v>29</v>
      </c>
      <c r="B19" s="289"/>
      <c r="C19" s="220"/>
      <c r="D19" s="222"/>
      <c r="E19" s="55"/>
      <c r="F19" s="114"/>
      <c r="G19" s="55" t="s">
        <v>145</v>
      </c>
      <c r="H19" s="111" t="str">
        <f t="shared" si="1"/>
        <v/>
      </c>
      <c r="I19" s="228" t="s">
        <v>81</v>
      </c>
    </row>
    <row r="20" spans="1:9" ht="45" customHeight="1" thickTop="1" thickBot="1" x14ac:dyDescent="0.3">
      <c r="A20" s="288" t="s">
        <v>30</v>
      </c>
      <c r="B20" s="289"/>
      <c r="C20" s="220"/>
      <c r="D20" s="222"/>
      <c r="E20" s="55"/>
      <c r="F20" s="114"/>
      <c r="G20" s="55"/>
      <c r="H20" s="111" t="str">
        <f t="shared" si="1"/>
        <v/>
      </c>
      <c r="I20" s="228" t="s">
        <v>81</v>
      </c>
    </row>
    <row r="21" spans="1:9" ht="45" customHeight="1" thickTop="1" thickBot="1" x14ac:dyDescent="0.3">
      <c r="A21" s="288" t="s">
        <v>31</v>
      </c>
      <c r="B21" s="289"/>
      <c r="C21" s="220"/>
      <c r="D21" s="222"/>
      <c r="E21" s="55"/>
      <c r="F21" s="114"/>
      <c r="G21" s="55"/>
      <c r="H21" s="111" t="str">
        <f t="shared" si="1"/>
        <v/>
      </c>
      <c r="I21" s="228" t="s">
        <v>81</v>
      </c>
    </row>
    <row r="22" spans="1:9" ht="45" customHeight="1" thickTop="1" thickBot="1" x14ac:dyDescent="0.3">
      <c r="A22" s="288" t="s">
        <v>19</v>
      </c>
      <c r="B22" s="289"/>
      <c r="C22" s="220"/>
      <c r="D22" s="222"/>
      <c r="E22" s="55"/>
      <c r="F22" s="114"/>
      <c r="G22" s="55"/>
      <c r="H22" s="111" t="str">
        <f t="shared" si="1"/>
        <v/>
      </c>
      <c r="I22" s="228" t="s">
        <v>81</v>
      </c>
    </row>
    <row r="23" spans="1:9" ht="45" customHeight="1" thickTop="1" thickBot="1" x14ac:dyDescent="0.3">
      <c r="A23" s="288" t="s">
        <v>70</v>
      </c>
      <c r="B23" s="289"/>
      <c r="C23" s="220"/>
      <c r="D23" s="222"/>
      <c r="E23" s="55"/>
      <c r="F23" s="114"/>
      <c r="G23" s="55"/>
      <c r="H23" s="111" t="str">
        <f t="shared" si="1"/>
        <v/>
      </c>
      <c r="I23" s="228" t="s">
        <v>81</v>
      </c>
    </row>
    <row r="24" spans="1:9" ht="45" customHeight="1" thickTop="1" thickBot="1" x14ac:dyDescent="0.3">
      <c r="A24" s="288" t="s">
        <v>32</v>
      </c>
      <c r="B24" s="289"/>
      <c r="C24" s="220"/>
      <c r="D24" s="222">
        <v>30000</v>
      </c>
      <c r="E24" s="55"/>
      <c r="F24" s="114">
        <v>30000</v>
      </c>
      <c r="G24" s="55" t="s">
        <v>145</v>
      </c>
      <c r="H24" s="111" t="str">
        <f t="shared" si="1"/>
        <v/>
      </c>
      <c r="I24" s="228" t="s">
        <v>81</v>
      </c>
    </row>
    <row r="25" spans="1:9" ht="45" customHeight="1" thickTop="1" thickBot="1" x14ac:dyDescent="0.3">
      <c r="A25" s="283" t="s">
        <v>95</v>
      </c>
      <c r="B25" s="283"/>
      <c r="C25" s="220"/>
      <c r="D25" s="222"/>
      <c r="E25" s="67"/>
      <c r="F25" s="121"/>
      <c r="G25" s="67"/>
      <c r="H25" s="111" t="str">
        <f t="shared" si="1"/>
        <v/>
      </c>
      <c r="I25" s="228" t="s">
        <v>81</v>
      </c>
    </row>
    <row r="26" spans="1:9" ht="45" customHeight="1" thickTop="1" thickBot="1" x14ac:dyDescent="0.3">
      <c r="A26" s="283" t="s">
        <v>95</v>
      </c>
      <c r="B26" s="283"/>
      <c r="C26" s="220"/>
      <c r="D26" s="222"/>
      <c r="E26" s="67"/>
      <c r="F26" s="121"/>
      <c r="G26" s="67"/>
      <c r="H26" s="111" t="str">
        <f t="shared" si="1"/>
        <v/>
      </c>
      <c r="I26" s="228" t="s">
        <v>81</v>
      </c>
    </row>
    <row r="27" spans="1:9" ht="15.75" thickTop="1" x14ac:dyDescent="0.25">
      <c r="A27" s="281" t="s">
        <v>71</v>
      </c>
      <c r="B27" s="282"/>
      <c r="C27" s="282"/>
      <c r="D27" s="282"/>
      <c r="E27" s="45"/>
      <c r="F27" s="45"/>
      <c r="G27" s="45"/>
      <c r="H27" s="36">
        <f>ROUNDUP((SUM(H12:H26)),-4)</f>
        <v>0</v>
      </c>
      <c r="I27" s="37"/>
    </row>
  </sheetData>
  <sheetProtection algorithmName="SHA-512" hashValue="RFNedWCe5x3WQj1Z9UajcDR7f+bwEMXhkg/YRbLs4AA750XgQY5Evq2rC7QapJwawvgOG4hpWj5E6T2j2kX6iA==" saltValue="Ngvk7t6iZIkiDHOF+xnXyg==" spinCount="100000" sheet="1" objects="1" scenarios="1"/>
  <protectedRanges>
    <protectedRange sqref="A7 C4:D7 I4:I5 I7 C12:D26 A25:B26 I12:I26" name="Område1"/>
  </protectedRanges>
  <mergeCells count="27">
    <mergeCell ref="A11:B11"/>
    <mergeCell ref="A10:G10"/>
    <mergeCell ref="A24:B24"/>
    <mergeCell ref="A17:B17"/>
    <mergeCell ref="A16:B16"/>
    <mergeCell ref="A15:B15"/>
    <mergeCell ref="A13:B13"/>
    <mergeCell ref="A14:B14"/>
    <mergeCell ref="A12:B12"/>
    <mergeCell ref="F11:G11"/>
    <mergeCell ref="A27:D27"/>
    <mergeCell ref="A26:B26"/>
    <mergeCell ref="A22:B22"/>
    <mergeCell ref="A23:B23"/>
    <mergeCell ref="A18:B18"/>
    <mergeCell ref="A20:B20"/>
    <mergeCell ref="A21:B21"/>
    <mergeCell ref="A19:B19"/>
    <mergeCell ref="A25:B25"/>
    <mergeCell ref="A2:G2"/>
    <mergeCell ref="A8:D8"/>
    <mergeCell ref="A5:B5"/>
    <mergeCell ref="A7:B7"/>
    <mergeCell ref="A6:B6"/>
    <mergeCell ref="A4:B4"/>
    <mergeCell ref="A3:B3"/>
    <mergeCell ref="F3:G3"/>
  </mergeCells>
  <pageMargins left="0.7" right="0.7" top="0.75" bottom="0.75" header="0.3" footer="0.3"/>
  <pageSetup paperSize="9" orientation="portrait"/>
  <headerFooter>
    <oddHeader>&amp;C&amp;A</oddHeader>
  </headerFooter>
  <drawing r:id="rId1"/>
  <legacyDrawing r:id="rId2"/>
  <picture r:id="rId3"/>
  <mc:AlternateContent xmlns:mc="http://schemas.openxmlformats.org/markup-compatibility/2006">
    <mc:Choice Requires="x14">
      <controls>
        <mc:AlternateContent xmlns:mc="http://schemas.openxmlformats.org/markup-compatibility/2006">
          <mc:Choice Requires="x14">
            <control shapeId="9218" r:id="rId4" name="Drop Down 2">
              <controlPr defaultSize="0" autoLine="0" autoPict="0">
                <anchor moveWithCells="1">
                  <from>
                    <xdr:col>4</xdr:col>
                    <xdr:colOff>28575</xdr:colOff>
                    <xdr:row>3</xdr:row>
                    <xdr:rowOff>200025</xdr:rowOff>
                  </from>
                  <to>
                    <xdr:col>4</xdr:col>
                    <xdr:colOff>962025</xdr:colOff>
                    <xdr:row>3</xdr:row>
                    <xdr:rowOff>381000</xdr:rowOff>
                  </to>
                </anchor>
              </controlPr>
            </control>
          </mc:Choice>
        </mc:AlternateContent>
        <mc:AlternateContent xmlns:mc="http://schemas.openxmlformats.org/markup-compatibility/2006">
          <mc:Choice Requires="x14">
            <control shapeId="9219" r:id="rId5" name="Drop Down 3">
              <controlPr defaultSize="0" autoLine="0" autoPict="0">
                <anchor moveWithCells="1">
                  <from>
                    <xdr:col>4</xdr:col>
                    <xdr:colOff>28575</xdr:colOff>
                    <xdr:row>4</xdr:row>
                    <xdr:rowOff>219075</xdr:rowOff>
                  </from>
                  <to>
                    <xdr:col>4</xdr:col>
                    <xdr:colOff>962025</xdr:colOff>
                    <xdr:row>4</xdr:row>
                    <xdr:rowOff>390525</xdr:rowOff>
                  </to>
                </anchor>
              </controlPr>
            </control>
          </mc:Choice>
        </mc:AlternateContent>
        <mc:AlternateContent xmlns:mc="http://schemas.openxmlformats.org/markup-compatibility/2006">
          <mc:Choice Requires="x14">
            <control shapeId="9220" r:id="rId6" name="Drop Down 4">
              <controlPr defaultSize="0" autoLine="0" autoPict="0">
                <anchor moveWithCells="1">
                  <from>
                    <xdr:col>4</xdr:col>
                    <xdr:colOff>28575</xdr:colOff>
                    <xdr:row>5</xdr:row>
                    <xdr:rowOff>200025</xdr:rowOff>
                  </from>
                  <to>
                    <xdr:col>4</xdr:col>
                    <xdr:colOff>962025</xdr:colOff>
                    <xdr:row>5</xdr:row>
                    <xdr:rowOff>381000</xdr:rowOff>
                  </to>
                </anchor>
              </controlPr>
            </control>
          </mc:Choice>
        </mc:AlternateContent>
        <mc:AlternateContent xmlns:mc="http://schemas.openxmlformats.org/markup-compatibility/2006">
          <mc:Choice Requires="x14">
            <control shapeId="9221" r:id="rId7" name="Drop Down 5">
              <controlPr defaultSize="0" autoLine="0" autoPict="0">
                <anchor moveWithCells="1">
                  <from>
                    <xdr:col>4</xdr:col>
                    <xdr:colOff>28575</xdr:colOff>
                    <xdr:row>6</xdr:row>
                    <xdr:rowOff>190500</xdr:rowOff>
                  </from>
                  <to>
                    <xdr:col>4</xdr:col>
                    <xdr:colOff>962025</xdr:colOff>
                    <xdr:row>6</xdr:row>
                    <xdr:rowOff>371475</xdr:rowOff>
                  </to>
                </anchor>
              </controlPr>
            </control>
          </mc:Choice>
        </mc:AlternateContent>
        <mc:AlternateContent xmlns:mc="http://schemas.openxmlformats.org/markup-compatibility/2006">
          <mc:Choice Requires="x14">
            <control shapeId="9223" r:id="rId8" name="Drop Down 7">
              <controlPr defaultSize="0" autoLine="0" autoPict="0">
                <anchor moveWithCells="1">
                  <from>
                    <xdr:col>4</xdr:col>
                    <xdr:colOff>28575</xdr:colOff>
                    <xdr:row>11</xdr:row>
                    <xdr:rowOff>219075</xdr:rowOff>
                  </from>
                  <to>
                    <xdr:col>4</xdr:col>
                    <xdr:colOff>952500</xdr:colOff>
                    <xdr:row>11</xdr:row>
                    <xdr:rowOff>390525</xdr:rowOff>
                  </to>
                </anchor>
              </controlPr>
            </control>
          </mc:Choice>
        </mc:AlternateContent>
        <mc:AlternateContent xmlns:mc="http://schemas.openxmlformats.org/markup-compatibility/2006">
          <mc:Choice Requires="x14">
            <control shapeId="9224" r:id="rId9" name="Drop Down 8">
              <controlPr defaultSize="0" autoLine="0" autoPict="0">
                <anchor moveWithCells="1">
                  <from>
                    <xdr:col>4</xdr:col>
                    <xdr:colOff>28575</xdr:colOff>
                    <xdr:row>12</xdr:row>
                    <xdr:rowOff>219075</xdr:rowOff>
                  </from>
                  <to>
                    <xdr:col>4</xdr:col>
                    <xdr:colOff>952500</xdr:colOff>
                    <xdr:row>12</xdr:row>
                    <xdr:rowOff>381000</xdr:rowOff>
                  </to>
                </anchor>
              </controlPr>
            </control>
          </mc:Choice>
        </mc:AlternateContent>
        <mc:AlternateContent xmlns:mc="http://schemas.openxmlformats.org/markup-compatibility/2006">
          <mc:Choice Requires="x14">
            <control shapeId="9225" r:id="rId10" name="Drop Down 9">
              <controlPr defaultSize="0" autoLine="0" autoPict="0">
                <anchor moveWithCells="1">
                  <from>
                    <xdr:col>4</xdr:col>
                    <xdr:colOff>28575</xdr:colOff>
                    <xdr:row>13</xdr:row>
                    <xdr:rowOff>200025</xdr:rowOff>
                  </from>
                  <to>
                    <xdr:col>4</xdr:col>
                    <xdr:colOff>962025</xdr:colOff>
                    <xdr:row>13</xdr:row>
                    <xdr:rowOff>371475</xdr:rowOff>
                  </to>
                </anchor>
              </controlPr>
            </control>
          </mc:Choice>
        </mc:AlternateContent>
        <mc:AlternateContent xmlns:mc="http://schemas.openxmlformats.org/markup-compatibility/2006">
          <mc:Choice Requires="x14">
            <control shapeId="9226" r:id="rId11" name="Drop Down 10">
              <controlPr defaultSize="0" autoLine="0" autoPict="0">
                <anchor moveWithCells="1">
                  <from>
                    <xdr:col>4</xdr:col>
                    <xdr:colOff>28575</xdr:colOff>
                    <xdr:row>14</xdr:row>
                    <xdr:rowOff>190500</xdr:rowOff>
                  </from>
                  <to>
                    <xdr:col>4</xdr:col>
                    <xdr:colOff>952500</xdr:colOff>
                    <xdr:row>14</xdr:row>
                    <xdr:rowOff>371475</xdr:rowOff>
                  </to>
                </anchor>
              </controlPr>
            </control>
          </mc:Choice>
        </mc:AlternateContent>
        <mc:AlternateContent xmlns:mc="http://schemas.openxmlformats.org/markup-compatibility/2006">
          <mc:Choice Requires="x14">
            <control shapeId="9227" r:id="rId12" name="Drop Down 11">
              <controlPr defaultSize="0" autoLine="0" autoPict="0">
                <anchor moveWithCells="1">
                  <from>
                    <xdr:col>4</xdr:col>
                    <xdr:colOff>28575</xdr:colOff>
                    <xdr:row>15</xdr:row>
                    <xdr:rowOff>190500</xdr:rowOff>
                  </from>
                  <to>
                    <xdr:col>4</xdr:col>
                    <xdr:colOff>962025</xdr:colOff>
                    <xdr:row>15</xdr:row>
                    <xdr:rowOff>371475</xdr:rowOff>
                  </to>
                </anchor>
              </controlPr>
            </control>
          </mc:Choice>
        </mc:AlternateContent>
        <mc:AlternateContent xmlns:mc="http://schemas.openxmlformats.org/markup-compatibility/2006">
          <mc:Choice Requires="x14">
            <control shapeId="9228" r:id="rId13" name="Drop Down 12">
              <controlPr defaultSize="0" autoLine="0" autoPict="0">
                <anchor moveWithCells="1">
                  <from>
                    <xdr:col>4</xdr:col>
                    <xdr:colOff>28575</xdr:colOff>
                    <xdr:row>16</xdr:row>
                    <xdr:rowOff>200025</xdr:rowOff>
                  </from>
                  <to>
                    <xdr:col>4</xdr:col>
                    <xdr:colOff>962025</xdr:colOff>
                    <xdr:row>16</xdr:row>
                    <xdr:rowOff>381000</xdr:rowOff>
                  </to>
                </anchor>
              </controlPr>
            </control>
          </mc:Choice>
        </mc:AlternateContent>
        <mc:AlternateContent xmlns:mc="http://schemas.openxmlformats.org/markup-compatibility/2006">
          <mc:Choice Requires="x14">
            <control shapeId="9229" r:id="rId14" name="Drop Down 13">
              <controlPr defaultSize="0" autoLine="0" autoPict="0">
                <anchor moveWithCells="1">
                  <from>
                    <xdr:col>4</xdr:col>
                    <xdr:colOff>28575</xdr:colOff>
                    <xdr:row>17</xdr:row>
                    <xdr:rowOff>190500</xdr:rowOff>
                  </from>
                  <to>
                    <xdr:col>4</xdr:col>
                    <xdr:colOff>962025</xdr:colOff>
                    <xdr:row>17</xdr:row>
                    <xdr:rowOff>371475</xdr:rowOff>
                  </to>
                </anchor>
              </controlPr>
            </control>
          </mc:Choice>
        </mc:AlternateContent>
        <mc:AlternateContent xmlns:mc="http://schemas.openxmlformats.org/markup-compatibility/2006">
          <mc:Choice Requires="x14">
            <control shapeId="9231" r:id="rId15" name="Drop Down 15">
              <controlPr defaultSize="0" autoLine="0" autoPict="0">
                <anchor moveWithCells="1">
                  <from>
                    <xdr:col>4</xdr:col>
                    <xdr:colOff>28575</xdr:colOff>
                    <xdr:row>18</xdr:row>
                    <xdr:rowOff>200025</xdr:rowOff>
                  </from>
                  <to>
                    <xdr:col>4</xdr:col>
                    <xdr:colOff>952500</xdr:colOff>
                    <xdr:row>18</xdr:row>
                    <xdr:rowOff>381000</xdr:rowOff>
                  </to>
                </anchor>
              </controlPr>
            </control>
          </mc:Choice>
        </mc:AlternateContent>
        <mc:AlternateContent xmlns:mc="http://schemas.openxmlformats.org/markup-compatibility/2006">
          <mc:Choice Requires="x14">
            <control shapeId="9232" r:id="rId16" name="Drop Down 16">
              <controlPr defaultSize="0" autoLine="0" autoPict="0">
                <anchor moveWithCells="1">
                  <from>
                    <xdr:col>4</xdr:col>
                    <xdr:colOff>28575</xdr:colOff>
                    <xdr:row>19</xdr:row>
                    <xdr:rowOff>190500</xdr:rowOff>
                  </from>
                  <to>
                    <xdr:col>4</xdr:col>
                    <xdr:colOff>962025</xdr:colOff>
                    <xdr:row>19</xdr:row>
                    <xdr:rowOff>371475</xdr:rowOff>
                  </to>
                </anchor>
              </controlPr>
            </control>
          </mc:Choice>
        </mc:AlternateContent>
        <mc:AlternateContent xmlns:mc="http://schemas.openxmlformats.org/markup-compatibility/2006">
          <mc:Choice Requires="x14">
            <control shapeId="9233" r:id="rId17" name="Drop Down 17">
              <controlPr defaultSize="0" autoLine="0" autoPict="0">
                <anchor moveWithCells="1">
                  <from>
                    <xdr:col>4</xdr:col>
                    <xdr:colOff>28575</xdr:colOff>
                    <xdr:row>20</xdr:row>
                    <xdr:rowOff>200025</xdr:rowOff>
                  </from>
                  <to>
                    <xdr:col>4</xdr:col>
                    <xdr:colOff>962025</xdr:colOff>
                    <xdr:row>20</xdr:row>
                    <xdr:rowOff>381000</xdr:rowOff>
                  </to>
                </anchor>
              </controlPr>
            </control>
          </mc:Choice>
        </mc:AlternateContent>
        <mc:AlternateContent xmlns:mc="http://schemas.openxmlformats.org/markup-compatibility/2006">
          <mc:Choice Requires="x14">
            <control shapeId="9234" r:id="rId18" name="Drop Down 18">
              <controlPr defaultSize="0" autoLine="0" autoPict="0">
                <anchor moveWithCells="1">
                  <from>
                    <xdr:col>4</xdr:col>
                    <xdr:colOff>28575</xdr:colOff>
                    <xdr:row>21</xdr:row>
                    <xdr:rowOff>200025</xdr:rowOff>
                  </from>
                  <to>
                    <xdr:col>4</xdr:col>
                    <xdr:colOff>962025</xdr:colOff>
                    <xdr:row>21</xdr:row>
                    <xdr:rowOff>381000</xdr:rowOff>
                  </to>
                </anchor>
              </controlPr>
            </control>
          </mc:Choice>
        </mc:AlternateContent>
        <mc:AlternateContent xmlns:mc="http://schemas.openxmlformats.org/markup-compatibility/2006">
          <mc:Choice Requires="x14">
            <control shapeId="9235" r:id="rId19" name="Drop Down 19">
              <controlPr defaultSize="0" autoLine="0" autoPict="0">
                <anchor moveWithCells="1">
                  <from>
                    <xdr:col>4</xdr:col>
                    <xdr:colOff>28575</xdr:colOff>
                    <xdr:row>22</xdr:row>
                    <xdr:rowOff>200025</xdr:rowOff>
                  </from>
                  <to>
                    <xdr:col>4</xdr:col>
                    <xdr:colOff>962025</xdr:colOff>
                    <xdr:row>22</xdr:row>
                    <xdr:rowOff>381000</xdr:rowOff>
                  </to>
                </anchor>
              </controlPr>
            </control>
          </mc:Choice>
        </mc:AlternateContent>
        <mc:AlternateContent xmlns:mc="http://schemas.openxmlformats.org/markup-compatibility/2006">
          <mc:Choice Requires="x14">
            <control shapeId="9236" r:id="rId20" name="Drop Down 20">
              <controlPr defaultSize="0" autoLine="0" autoPict="0">
                <anchor moveWithCells="1">
                  <from>
                    <xdr:col>4</xdr:col>
                    <xdr:colOff>28575</xdr:colOff>
                    <xdr:row>23</xdr:row>
                    <xdr:rowOff>190500</xdr:rowOff>
                  </from>
                  <to>
                    <xdr:col>4</xdr:col>
                    <xdr:colOff>962025</xdr:colOff>
                    <xdr:row>23</xdr:row>
                    <xdr:rowOff>371475</xdr:rowOff>
                  </to>
                </anchor>
              </controlPr>
            </control>
          </mc:Choice>
        </mc:AlternateContent>
        <mc:AlternateContent xmlns:mc="http://schemas.openxmlformats.org/markup-compatibility/2006">
          <mc:Choice Requires="x14">
            <control shapeId="9237" r:id="rId21" name="Drop Down 21">
              <controlPr defaultSize="0" autoLine="0" autoPict="0">
                <anchor moveWithCells="1">
                  <from>
                    <xdr:col>4</xdr:col>
                    <xdr:colOff>28575</xdr:colOff>
                    <xdr:row>24</xdr:row>
                    <xdr:rowOff>200025</xdr:rowOff>
                  </from>
                  <to>
                    <xdr:col>4</xdr:col>
                    <xdr:colOff>952500</xdr:colOff>
                    <xdr:row>24</xdr:row>
                    <xdr:rowOff>381000</xdr:rowOff>
                  </to>
                </anchor>
              </controlPr>
            </control>
          </mc:Choice>
        </mc:AlternateContent>
        <mc:AlternateContent xmlns:mc="http://schemas.openxmlformats.org/markup-compatibility/2006">
          <mc:Choice Requires="x14">
            <control shapeId="9238" r:id="rId22" name="Drop Down 22">
              <controlPr defaultSize="0" autoLine="0" autoPict="0">
                <anchor moveWithCells="1">
                  <from>
                    <xdr:col>4</xdr:col>
                    <xdr:colOff>28575</xdr:colOff>
                    <xdr:row>25</xdr:row>
                    <xdr:rowOff>190500</xdr:rowOff>
                  </from>
                  <to>
                    <xdr:col>4</xdr:col>
                    <xdr:colOff>952500</xdr:colOff>
                    <xdr:row>25</xdr:row>
                    <xdr:rowOff>371475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A1:G11"/>
  <sheetViews>
    <sheetView showGridLines="0" workbookViewId="0">
      <selection activeCell="E14" sqref="E14"/>
    </sheetView>
  </sheetViews>
  <sheetFormatPr baseColWidth="10" defaultRowHeight="15" x14ac:dyDescent="0.25"/>
  <cols>
    <col min="3" max="4" width="14.7109375" customWidth="1"/>
    <col min="5" max="5" width="21" customWidth="1"/>
    <col min="6" max="6" width="14.7109375" customWidth="1"/>
    <col min="7" max="7" width="80.7109375" customWidth="1"/>
  </cols>
  <sheetData>
    <row r="1" spans="1:7" s="124" customFormat="1" x14ac:dyDescent="0.25"/>
    <row r="2" spans="1:7" s="124" customFormat="1" ht="15.75" thickBot="1" x14ac:dyDescent="0.3"/>
    <row r="3" spans="1:7" s="124" customFormat="1" x14ac:dyDescent="0.25">
      <c r="A3" s="322" t="s">
        <v>157</v>
      </c>
      <c r="B3" s="323"/>
      <c r="C3" s="326">
        <f>Oppsummering!D24</f>
        <v>0</v>
      </c>
      <c r="D3" s="327"/>
    </row>
    <row r="4" spans="1:7" s="124" customFormat="1" ht="15.75" thickBot="1" x14ac:dyDescent="0.3">
      <c r="A4" s="324"/>
      <c r="B4" s="325"/>
      <c r="C4" s="328"/>
      <c r="D4" s="329"/>
    </row>
    <row r="5" spans="1:7" ht="15.75" thickBot="1" x14ac:dyDescent="0.3">
      <c r="A5" s="294" t="s">
        <v>152</v>
      </c>
      <c r="B5" s="295"/>
      <c r="C5" s="295"/>
      <c r="D5" s="295"/>
      <c r="E5" s="295"/>
      <c r="F5" s="295"/>
      <c r="G5" s="295"/>
    </row>
    <row r="6" spans="1:7" ht="15.75" customHeight="1" thickBot="1" x14ac:dyDescent="0.3">
      <c r="A6" s="292" t="s">
        <v>11</v>
      </c>
      <c r="B6" s="293"/>
      <c r="C6" s="129" t="s">
        <v>153</v>
      </c>
      <c r="D6" s="125" t="s">
        <v>18</v>
      </c>
      <c r="E6" s="130" t="s">
        <v>139</v>
      </c>
      <c r="F6" s="132" t="s">
        <v>116</v>
      </c>
      <c r="G6" s="131" t="s">
        <v>12</v>
      </c>
    </row>
    <row r="7" spans="1:7" ht="60" customHeight="1" thickTop="1" thickBot="1" x14ac:dyDescent="0.3">
      <c r="A7" s="331" t="s">
        <v>159</v>
      </c>
      <c r="B7" s="332"/>
      <c r="C7" s="115">
        <f>C3</f>
        <v>0</v>
      </c>
      <c r="D7" s="240">
        <v>0.25</v>
      </c>
      <c r="E7" s="133">
        <v>0.25</v>
      </c>
      <c r="F7" s="112">
        <f>IF((C7*D7)&lt;75000,75000,(C7*D7))</f>
        <v>75000</v>
      </c>
      <c r="G7" s="241" t="s">
        <v>182</v>
      </c>
    </row>
    <row r="8" spans="1:7" ht="60" customHeight="1" thickTop="1" thickBot="1" x14ac:dyDescent="0.3">
      <c r="A8" s="288" t="s">
        <v>181</v>
      </c>
      <c r="B8" s="289"/>
      <c r="C8" s="115">
        <f>C3</f>
        <v>0</v>
      </c>
      <c r="D8" s="240">
        <v>0.25</v>
      </c>
      <c r="E8" s="123">
        <v>0.25</v>
      </c>
      <c r="F8" s="112">
        <f>C8*D8</f>
        <v>0</v>
      </c>
      <c r="G8" s="228"/>
    </row>
    <row r="9" spans="1:7" ht="60" customHeight="1" thickTop="1" thickBot="1" x14ac:dyDescent="0.3">
      <c r="A9" s="283" t="s">
        <v>154</v>
      </c>
      <c r="B9" s="283"/>
      <c r="C9" s="222"/>
      <c r="D9" s="240"/>
      <c r="E9" s="116"/>
      <c r="F9" s="112" t="str">
        <f t="shared" ref="F9:F10" si="0">IF(C9="","",C9*D9)</f>
        <v/>
      </c>
      <c r="G9" s="237" t="s">
        <v>155</v>
      </c>
    </row>
    <row r="10" spans="1:7" ht="60" customHeight="1" thickTop="1" thickBot="1" x14ac:dyDescent="0.3">
      <c r="A10" s="283" t="s">
        <v>154</v>
      </c>
      <c r="B10" s="283"/>
      <c r="C10" s="222"/>
      <c r="D10" s="240"/>
      <c r="E10" s="116"/>
      <c r="F10" s="112" t="str">
        <f t="shared" si="0"/>
        <v/>
      </c>
      <c r="G10" s="237" t="s">
        <v>155</v>
      </c>
    </row>
    <row r="11" spans="1:7" ht="17.25" thickTop="1" thickBot="1" x14ac:dyDescent="0.3">
      <c r="A11" s="330" t="s">
        <v>156</v>
      </c>
      <c r="B11" s="272"/>
      <c r="C11" s="272"/>
      <c r="D11" s="272"/>
      <c r="E11" s="126"/>
      <c r="F11" s="128">
        <f>IF(C3=0,0,(ROUNDUP((SUM(F7:F10)),-4)))</f>
        <v>0</v>
      </c>
      <c r="G11" s="127"/>
    </row>
  </sheetData>
  <sheetProtection algorithmName="SHA-512" hashValue="MQ3LPiVqJ5BS3RmI9mRPzxor3x2Ke4j43yOuWyHclZuQM9tYCD6C+oyAl0pSIzETNYuwG9oWuPPDo+DamLvPCg==" saltValue="FW//x8lnqt40JvZvE77ijA==" spinCount="100000" sheet="1" objects="1" scenarios="1"/>
  <protectedRanges>
    <protectedRange sqref="A9:D10 D7:D8 G8:G10" name="Område1"/>
  </protectedRanges>
  <mergeCells count="9">
    <mergeCell ref="A3:B4"/>
    <mergeCell ref="C3:D4"/>
    <mergeCell ref="A10:B10"/>
    <mergeCell ref="A11:D11"/>
    <mergeCell ref="A5:G5"/>
    <mergeCell ref="A6:B6"/>
    <mergeCell ref="A7:B7"/>
    <mergeCell ref="A9:B9"/>
    <mergeCell ref="A8:B8"/>
  </mergeCells>
  <pageMargins left="0.7" right="0.7" top="0.75" bottom="0.75" header="0.3" footer="0.3"/>
  <pageSetup paperSize="9" orientation="portrait"/>
  <pictur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BCA4D0BE7C09A4C936798A3F9C53732" ma:contentTypeVersion="0" ma:contentTypeDescription="Opprett et nytt dokument." ma:contentTypeScope="" ma:versionID="34cfb5ef0e329ed52a7cff3f30b60e41">
  <xsd:schema xmlns:xsd="http://www.w3.org/2001/XMLSchema" xmlns:xs="http://www.w3.org/2001/XMLSchema" xmlns:p="http://schemas.microsoft.com/office/2006/metadata/properties" targetNamespace="http://schemas.microsoft.com/office/2006/metadata/properties" ma:root="true" ma:fieldsID="3e2500873ed525c1cf306a41cba81e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8FA460-292D-4ADC-B36F-43868BF98FDE}">
  <ds:schemaRefs>
    <ds:schemaRef ds:uri="http://schemas.microsoft.com/sharepoint/v3/contenttype/forms"/>
  </ds:schemaRefs>
</ds:datastoreItem>
</file>

<file path=customXml/itemProps2.xml><?xml version="1.0" encoding="utf-8"?>
<ds:datastoreItem xmlns:ds="http://schemas.openxmlformats.org/officeDocument/2006/customXml" ds:itemID="{10AF33E2-A0D1-4F9A-A08C-84D9B9D7FB0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FE3C137-C879-46DA-8E98-30D12C0501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11</vt:i4>
      </vt:variant>
    </vt:vector>
  </HeadingPairs>
  <TitlesOfParts>
    <vt:vector size="21" baseType="lpstr">
      <vt:lpstr>Veiledning</vt:lpstr>
      <vt:lpstr>Til bruk i varsel </vt:lpstr>
      <vt:lpstr>Oppsummering</vt:lpstr>
      <vt:lpstr>Grunnlagsdata</vt:lpstr>
      <vt:lpstr>Fjerning av konstruksjoner</vt:lpstr>
      <vt:lpstr>Massehåndtering og arrondering</vt:lpstr>
      <vt:lpstr>Annen varig sikring</vt:lpstr>
      <vt:lpstr>Andre dir. avslutningskostnader</vt:lpstr>
      <vt:lpstr>Indirekte kostnader</vt:lpstr>
      <vt:lpstr>IKKE BRUK</vt:lpstr>
      <vt:lpstr>Drift</vt:lpstr>
      <vt:lpstr>Eneter</vt:lpstr>
      <vt:lpstr>Enhet</vt:lpstr>
      <vt:lpstr>Enheter</vt:lpstr>
      <vt:lpstr>innbet</vt:lpstr>
      <vt:lpstr>innbetalingsform</vt:lpstr>
      <vt:lpstr>Grunnlagsdata!Utskriftsområde</vt:lpstr>
      <vt:lpstr>Veiledning!Utskriftsområde</vt:lpstr>
      <vt:lpstr>uttak</vt:lpstr>
      <vt:lpstr>uttakstype</vt:lpstr>
      <vt:lpstr>Voll</vt:lpstr>
    </vt:vector>
  </TitlesOfParts>
  <Company>COWI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Adorjan Horvath</dc:creator>
  <cp:lastModifiedBy>Marte Kristoffersen</cp:lastModifiedBy>
  <cp:lastPrinted>2015-01-15T12:20:49Z</cp:lastPrinted>
  <dcterms:created xsi:type="dcterms:W3CDTF">2014-06-06T07:45:12Z</dcterms:created>
  <dcterms:modified xsi:type="dcterms:W3CDTF">2024-12-17T07:21:01Z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0x010100FBCA4D0BE7C09A4C936798A3F9C53732</vt:lpwstr>
  </property>
</Properties>
</file>